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bookViews>
    <workbookView xWindow="1920" yWindow="540" windowWidth="31220" windowHeight="18800" tabRatio="500"/>
  </bookViews>
  <sheets>
    <sheet name="GOFFIN S." sheetId="12" r:id="rId1"/>
    <sheet name="GODEFROID P." sheetId="11" r:id="rId2"/>
    <sheet name="SIMON F." sheetId="10" r:id="rId3"/>
    <sheet name="STEINBACH A." sheetId="9" r:id="rId4"/>
    <sheet name="HENNEBO C." sheetId="8" r:id="rId5"/>
    <sheet name="NAJDOVSKI T." sheetId="7" r:id="rId6"/>
    <sheet name="COMPERE M." sheetId="6" r:id="rId7"/>
    <sheet name="DUBAR N." sheetId="5" r:id="rId8"/>
    <sheet name="DUPONT P." sheetId="4" r:id="rId9"/>
    <sheet name="HENDRICKX P." sheetId="3" r:id="rId10"/>
    <sheet name="De Meester Th." sheetId="2" r:id="rId11"/>
    <sheet name="KUYPERS E." sheetId="1" r:id="rId12"/>
  </sheets>
  <definedNames>
    <definedName name="_xlnm.Print_Area" localSheetId="6">'COMPERE M.'!$A$1:$O$31</definedName>
    <definedName name="_xlnm.Print_Area" localSheetId="10">'De Meester Th.'!$A$1:$O$31</definedName>
    <definedName name="_xlnm.Print_Area" localSheetId="7">'DUBAR N.'!$A$1:$O$31</definedName>
    <definedName name="_xlnm.Print_Area" localSheetId="8">'DUPONT P.'!$A$1:$O$31</definedName>
    <definedName name="_xlnm.Print_Area" localSheetId="1">'GODEFROID P.'!$A$1:$O$31</definedName>
    <definedName name="_xlnm.Print_Area" localSheetId="0">'GOFFIN S.'!$A$1:$O$31</definedName>
    <definedName name="_xlnm.Print_Area" localSheetId="9">'HENDRICKX P.'!$A$1:$O$31</definedName>
    <definedName name="_xlnm.Print_Area" localSheetId="4">'HENNEBO C.'!$A$1:$O$31</definedName>
    <definedName name="_xlnm.Print_Area" localSheetId="11">'KUYPERS E.'!$A$1:$O$31</definedName>
    <definedName name="_xlnm.Print_Area" localSheetId="5">'NAJDOVSKI T.'!$A$1:$O$31</definedName>
    <definedName name="_xlnm.Print_Area" localSheetId="2">'SIMON F.'!$A$1:$O$31</definedName>
    <definedName name="_xlnm.Print_Area" localSheetId="3">'STEINBACH A.'!$A$1:$O$31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12" l="1"/>
  <c r="A32" i="12"/>
  <c r="D30" i="12"/>
  <c r="C30" i="12"/>
  <c r="B30" i="12"/>
  <c r="C11" i="12"/>
  <c r="K28" i="12"/>
  <c r="M28" i="12"/>
  <c r="O28" i="12"/>
  <c r="J28" i="12"/>
  <c r="L28" i="12"/>
  <c r="N28" i="12"/>
  <c r="D28" i="12"/>
  <c r="C28" i="12"/>
  <c r="B28" i="12"/>
  <c r="K27" i="12"/>
  <c r="M27" i="12"/>
  <c r="O27" i="12"/>
  <c r="J27" i="12"/>
  <c r="L27" i="12"/>
  <c r="N27" i="12"/>
  <c r="K26" i="12"/>
  <c r="M26" i="12"/>
  <c r="O26" i="12"/>
  <c r="J26" i="12"/>
  <c r="L26" i="12"/>
  <c r="N26" i="12"/>
  <c r="D26" i="12"/>
  <c r="C26" i="12"/>
  <c r="B26" i="12"/>
  <c r="J25" i="12"/>
  <c r="L25" i="12"/>
  <c r="N25" i="12"/>
  <c r="B24" i="12"/>
  <c r="A24" i="12"/>
  <c r="I20" i="12"/>
  <c r="B17" i="12"/>
  <c r="B18" i="12"/>
  <c r="C18" i="12"/>
  <c r="C19" i="12"/>
  <c r="C20" i="12"/>
  <c r="B20" i="12"/>
  <c r="D20" i="12"/>
  <c r="I19" i="12"/>
  <c r="B19" i="12"/>
  <c r="D19" i="12"/>
  <c r="I18" i="12"/>
  <c r="D18" i="12"/>
  <c r="I17" i="12"/>
  <c r="D17" i="12"/>
  <c r="C17" i="12"/>
  <c r="I16" i="12"/>
  <c r="I15" i="12"/>
  <c r="I14" i="12"/>
  <c r="I13" i="12"/>
  <c r="I12" i="12"/>
  <c r="C12" i="12"/>
  <c r="I11" i="12"/>
  <c r="I10" i="12"/>
  <c r="I9" i="12"/>
  <c r="I8" i="12"/>
  <c r="B8" i="12"/>
  <c r="I7" i="12"/>
  <c r="I6" i="12"/>
  <c r="I5" i="12"/>
  <c r="E5" i="12"/>
  <c r="I4" i="12"/>
  <c r="E4" i="12"/>
  <c r="I3" i="12"/>
  <c r="A33" i="11"/>
  <c r="A32" i="11"/>
  <c r="D30" i="11"/>
  <c r="C30" i="11"/>
  <c r="B30" i="11"/>
  <c r="C11" i="11"/>
  <c r="K28" i="11"/>
  <c r="M28" i="11"/>
  <c r="O28" i="11"/>
  <c r="J28" i="11"/>
  <c r="L28" i="11"/>
  <c r="N28" i="11"/>
  <c r="D28" i="11"/>
  <c r="C28" i="11"/>
  <c r="B28" i="11"/>
  <c r="K27" i="11"/>
  <c r="M27" i="11"/>
  <c r="O27" i="11"/>
  <c r="J27" i="11"/>
  <c r="L27" i="11"/>
  <c r="N27" i="11"/>
  <c r="K26" i="11"/>
  <c r="M26" i="11"/>
  <c r="O26" i="11"/>
  <c r="J26" i="11"/>
  <c r="L26" i="11"/>
  <c r="N26" i="11"/>
  <c r="D26" i="11"/>
  <c r="C26" i="11"/>
  <c r="B26" i="11"/>
  <c r="J25" i="11"/>
  <c r="L25" i="11"/>
  <c r="N25" i="11"/>
  <c r="B24" i="11"/>
  <c r="A24" i="11"/>
  <c r="I20" i="11"/>
  <c r="B17" i="11"/>
  <c r="B18" i="11"/>
  <c r="C18" i="11"/>
  <c r="C19" i="11"/>
  <c r="C20" i="11"/>
  <c r="B20" i="11"/>
  <c r="D20" i="11"/>
  <c r="I19" i="11"/>
  <c r="B19" i="11"/>
  <c r="D19" i="11"/>
  <c r="I18" i="11"/>
  <c r="D18" i="11"/>
  <c r="I17" i="11"/>
  <c r="D17" i="11"/>
  <c r="C17" i="11"/>
  <c r="I16" i="11"/>
  <c r="I15" i="11"/>
  <c r="I14" i="11"/>
  <c r="I13" i="11"/>
  <c r="I12" i="11"/>
  <c r="C12" i="11"/>
  <c r="I11" i="11"/>
  <c r="I10" i="11"/>
  <c r="I9" i="11"/>
  <c r="I8" i="11"/>
  <c r="B8" i="11"/>
  <c r="I7" i="11"/>
  <c r="I6" i="11"/>
  <c r="I5" i="11"/>
  <c r="E5" i="11"/>
  <c r="I4" i="11"/>
  <c r="E4" i="11"/>
  <c r="I3" i="11"/>
  <c r="A33" i="10"/>
  <c r="A32" i="10"/>
  <c r="D30" i="10"/>
  <c r="C30" i="10"/>
  <c r="B30" i="10"/>
  <c r="C11" i="10"/>
  <c r="K28" i="10"/>
  <c r="M28" i="10"/>
  <c r="O28" i="10"/>
  <c r="J28" i="10"/>
  <c r="L28" i="10"/>
  <c r="N28" i="10"/>
  <c r="D28" i="10"/>
  <c r="C28" i="10"/>
  <c r="B28" i="10"/>
  <c r="K27" i="10"/>
  <c r="M27" i="10"/>
  <c r="O27" i="10"/>
  <c r="J27" i="10"/>
  <c r="L27" i="10"/>
  <c r="N27" i="10"/>
  <c r="K26" i="10"/>
  <c r="M26" i="10"/>
  <c r="O26" i="10"/>
  <c r="J26" i="10"/>
  <c r="L26" i="10"/>
  <c r="N26" i="10"/>
  <c r="D26" i="10"/>
  <c r="C26" i="10"/>
  <c r="B26" i="10"/>
  <c r="J25" i="10"/>
  <c r="L25" i="10"/>
  <c r="N25" i="10"/>
  <c r="B24" i="10"/>
  <c r="A24" i="10"/>
  <c r="I20" i="10"/>
  <c r="B17" i="10"/>
  <c r="B18" i="10"/>
  <c r="C18" i="10"/>
  <c r="C19" i="10"/>
  <c r="C20" i="10"/>
  <c r="B20" i="10"/>
  <c r="D20" i="10"/>
  <c r="I19" i="10"/>
  <c r="B19" i="10"/>
  <c r="D19" i="10"/>
  <c r="I18" i="10"/>
  <c r="D18" i="10"/>
  <c r="I17" i="10"/>
  <c r="D17" i="10"/>
  <c r="C17" i="10"/>
  <c r="I16" i="10"/>
  <c r="I15" i="10"/>
  <c r="I14" i="10"/>
  <c r="I13" i="10"/>
  <c r="I12" i="10"/>
  <c r="C12" i="10"/>
  <c r="I11" i="10"/>
  <c r="I10" i="10"/>
  <c r="I9" i="10"/>
  <c r="I8" i="10"/>
  <c r="B8" i="10"/>
  <c r="I7" i="10"/>
  <c r="I6" i="10"/>
  <c r="I5" i="10"/>
  <c r="E5" i="10"/>
  <c r="I4" i="10"/>
  <c r="E4" i="10"/>
  <c r="I3" i="10"/>
  <c r="A33" i="9"/>
  <c r="A32" i="9"/>
  <c r="D30" i="9"/>
  <c r="C30" i="9"/>
  <c r="B30" i="9"/>
  <c r="C11" i="9"/>
  <c r="K28" i="9"/>
  <c r="M28" i="9"/>
  <c r="O28" i="9"/>
  <c r="J28" i="9"/>
  <c r="L28" i="9"/>
  <c r="N28" i="9"/>
  <c r="D28" i="9"/>
  <c r="C28" i="9"/>
  <c r="B28" i="9"/>
  <c r="K27" i="9"/>
  <c r="M27" i="9"/>
  <c r="O27" i="9"/>
  <c r="J27" i="9"/>
  <c r="L27" i="9"/>
  <c r="N27" i="9"/>
  <c r="K26" i="9"/>
  <c r="M26" i="9"/>
  <c r="O26" i="9"/>
  <c r="J26" i="9"/>
  <c r="L26" i="9"/>
  <c r="N26" i="9"/>
  <c r="D26" i="9"/>
  <c r="C26" i="9"/>
  <c r="B26" i="9"/>
  <c r="J25" i="9"/>
  <c r="L25" i="9"/>
  <c r="N25" i="9"/>
  <c r="B24" i="9"/>
  <c r="A24" i="9"/>
  <c r="I20" i="9"/>
  <c r="B17" i="9"/>
  <c r="B18" i="9"/>
  <c r="C18" i="9"/>
  <c r="C19" i="9"/>
  <c r="C20" i="9"/>
  <c r="B20" i="9"/>
  <c r="D20" i="9"/>
  <c r="I19" i="9"/>
  <c r="B19" i="9"/>
  <c r="D19" i="9"/>
  <c r="I18" i="9"/>
  <c r="D18" i="9"/>
  <c r="I17" i="9"/>
  <c r="D17" i="9"/>
  <c r="C17" i="9"/>
  <c r="I16" i="9"/>
  <c r="I15" i="9"/>
  <c r="I14" i="9"/>
  <c r="I13" i="9"/>
  <c r="I12" i="9"/>
  <c r="C12" i="9"/>
  <c r="I11" i="9"/>
  <c r="I10" i="9"/>
  <c r="I9" i="9"/>
  <c r="I8" i="9"/>
  <c r="B8" i="9"/>
  <c r="I7" i="9"/>
  <c r="I6" i="9"/>
  <c r="I5" i="9"/>
  <c r="E5" i="9"/>
  <c r="I4" i="9"/>
  <c r="E4" i="9"/>
  <c r="I3" i="9"/>
  <c r="C11" i="8"/>
  <c r="A33" i="8"/>
  <c r="A32" i="8"/>
  <c r="D30" i="8"/>
  <c r="C30" i="8"/>
  <c r="B30" i="8"/>
  <c r="K28" i="8"/>
  <c r="M28" i="8"/>
  <c r="O28" i="8"/>
  <c r="J28" i="8"/>
  <c r="L28" i="8"/>
  <c r="N28" i="8"/>
  <c r="D28" i="8"/>
  <c r="C28" i="8"/>
  <c r="B28" i="8"/>
  <c r="K27" i="8"/>
  <c r="M27" i="8"/>
  <c r="O27" i="8"/>
  <c r="J27" i="8"/>
  <c r="L27" i="8"/>
  <c r="N27" i="8"/>
  <c r="K26" i="8"/>
  <c r="M26" i="8"/>
  <c r="O26" i="8"/>
  <c r="J26" i="8"/>
  <c r="L26" i="8"/>
  <c r="N26" i="8"/>
  <c r="D26" i="8"/>
  <c r="C26" i="8"/>
  <c r="B26" i="8"/>
  <c r="J25" i="8"/>
  <c r="L25" i="8"/>
  <c r="N25" i="8"/>
  <c r="B24" i="8"/>
  <c r="A24" i="8"/>
  <c r="I20" i="8"/>
  <c r="B17" i="8"/>
  <c r="B18" i="8"/>
  <c r="C18" i="8"/>
  <c r="C19" i="8"/>
  <c r="C20" i="8"/>
  <c r="B20" i="8"/>
  <c r="D20" i="8"/>
  <c r="I19" i="8"/>
  <c r="B19" i="8"/>
  <c r="D19" i="8"/>
  <c r="I18" i="8"/>
  <c r="D18" i="8"/>
  <c r="I17" i="8"/>
  <c r="D17" i="8"/>
  <c r="C17" i="8"/>
  <c r="I16" i="8"/>
  <c r="I15" i="8"/>
  <c r="I14" i="8"/>
  <c r="I13" i="8"/>
  <c r="I12" i="8"/>
  <c r="C12" i="8"/>
  <c r="I11" i="8"/>
  <c r="I10" i="8"/>
  <c r="I9" i="8"/>
  <c r="I8" i="8"/>
  <c r="B8" i="8"/>
  <c r="I7" i="8"/>
  <c r="I6" i="8"/>
  <c r="I5" i="8"/>
  <c r="E5" i="8"/>
  <c r="I4" i="8"/>
  <c r="E4" i="8"/>
  <c r="I3" i="8"/>
  <c r="A33" i="7"/>
  <c r="A32" i="7"/>
  <c r="D30" i="7"/>
  <c r="C30" i="7"/>
  <c r="B30" i="7"/>
  <c r="C11" i="7"/>
  <c r="K28" i="7"/>
  <c r="M28" i="7"/>
  <c r="O28" i="7"/>
  <c r="J28" i="7"/>
  <c r="L28" i="7"/>
  <c r="N28" i="7"/>
  <c r="D28" i="7"/>
  <c r="C28" i="7"/>
  <c r="B28" i="7"/>
  <c r="K27" i="7"/>
  <c r="M27" i="7"/>
  <c r="O27" i="7"/>
  <c r="J27" i="7"/>
  <c r="L27" i="7"/>
  <c r="N27" i="7"/>
  <c r="K26" i="7"/>
  <c r="M26" i="7"/>
  <c r="O26" i="7"/>
  <c r="J26" i="7"/>
  <c r="L26" i="7"/>
  <c r="N26" i="7"/>
  <c r="D26" i="7"/>
  <c r="C26" i="7"/>
  <c r="B26" i="7"/>
  <c r="J25" i="7"/>
  <c r="L25" i="7"/>
  <c r="N25" i="7"/>
  <c r="B24" i="7"/>
  <c r="A24" i="7"/>
  <c r="I20" i="7"/>
  <c r="B17" i="7"/>
  <c r="B18" i="7"/>
  <c r="C18" i="7"/>
  <c r="C19" i="7"/>
  <c r="C20" i="7"/>
  <c r="B20" i="7"/>
  <c r="D20" i="7"/>
  <c r="I19" i="7"/>
  <c r="B19" i="7"/>
  <c r="D19" i="7"/>
  <c r="I18" i="7"/>
  <c r="D18" i="7"/>
  <c r="I17" i="7"/>
  <c r="D17" i="7"/>
  <c r="C17" i="7"/>
  <c r="I16" i="7"/>
  <c r="I15" i="7"/>
  <c r="I14" i="7"/>
  <c r="I13" i="7"/>
  <c r="I12" i="7"/>
  <c r="C12" i="7"/>
  <c r="I11" i="7"/>
  <c r="I10" i="7"/>
  <c r="I9" i="7"/>
  <c r="I8" i="7"/>
  <c r="B8" i="7"/>
  <c r="I7" i="7"/>
  <c r="I6" i="7"/>
  <c r="I5" i="7"/>
  <c r="E5" i="7"/>
  <c r="I4" i="7"/>
  <c r="E4" i="7"/>
  <c r="I3" i="7"/>
  <c r="A33" i="6"/>
  <c r="A32" i="6"/>
  <c r="D30" i="6"/>
  <c r="C30" i="6"/>
  <c r="B30" i="6"/>
  <c r="C11" i="6"/>
  <c r="K28" i="6"/>
  <c r="M28" i="6"/>
  <c r="O28" i="6"/>
  <c r="J28" i="6"/>
  <c r="L28" i="6"/>
  <c r="N28" i="6"/>
  <c r="D28" i="6"/>
  <c r="C28" i="6"/>
  <c r="B28" i="6"/>
  <c r="K27" i="6"/>
  <c r="M27" i="6"/>
  <c r="O27" i="6"/>
  <c r="J27" i="6"/>
  <c r="L27" i="6"/>
  <c r="N27" i="6"/>
  <c r="K26" i="6"/>
  <c r="M26" i="6"/>
  <c r="O26" i="6"/>
  <c r="J26" i="6"/>
  <c r="L26" i="6"/>
  <c r="N26" i="6"/>
  <c r="D26" i="6"/>
  <c r="C26" i="6"/>
  <c r="B26" i="6"/>
  <c r="J25" i="6"/>
  <c r="L25" i="6"/>
  <c r="N25" i="6"/>
  <c r="B24" i="6"/>
  <c r="A24" i="6"/>
  <c r="I20" i="6"/>
  <c r="B17" i="6"/>
  <c r="B18" i="6"/>
  <c r="C18" i="6"/>
  <c r="C19" i="6"/>
  <c r="C20" i="6"/>
  <c r="B20" i="6"/>
  <c r="D20" i="6"/>
  <c r="I19" i="6"/>
  <c r="B19" i="6"/>
  <c r="D19" i="6"/>
  <c r="I18" i="6"/>
  <c r="D18" i="6"/>
  <c r="I17" i="6"/>
  <c r="D17" i="6"/>
  <c r="C17" i="6"/>
  <c r="I16" i="6"/>
  <c r="I15" i="6"/>
  <c r="I14" i="6"/>
  <c r="I13" i="6"/>
  <c r="I12" i="6"/>
  <c r="C12" i="6"/>
  <c r="I11" i="6"/>
  <c r="I10" i="6"/>
  <c r="I9" i="6"/>
  <c r="I8" i="6"/>
  <c r="B8" i="6"/>
  <c r="I7" i="6"/>
  <c r="I6" i="6"/>
  <c r="I5" i="6"/>
  <c r="E5" i="6"/>
  <c r="I4" i="6"/>
  <c r="E4" i="6"/>
  <c r="I3" i="6"/>
  <c r="A33" i="5"/>
  <c r="A32" i="5"/>
  <c r="D30" i="5"/>
  <c r="C30" i="5"/>
  <c r="B30" i="5"/>
  <c r="C11" i="5"/>
  <c r="K28" i="5"/>
  <c r="M28" i="5"/>
  <c r="O28" i="5"/>
  <c r="J28" i="5"/>
  <c r="L28" i="5"/>
  <c r="N28" i="5"/>
  <c r="D28" i="5"/>
  <c r="C28" i="5"/>
  <c r="B28" i="5"/>
  <c r="K27" i="5"/>
  <c r="M27" i="5"/>
  <c r="O27" i="5"/>
  <c r="J27" i="5"/>
  <c r="L27" i="5"/>
  <c r="N27" i="5"/>
  <c r="K26" i="5"/>
  <c r="M26" i="5"/>
  <c r="O26" i="5"/>
  <c r="J26" i="5"/>
  <c r="L26" i="5"/>
  <c r="N26" i="5"/>
  <c r="D26" i="5"/>
  <c r="C26" i="5"/>
  <c r="B26" i="5"/>
  <c r="J25" i="5"/>
  <c r="L25" i="5"/>
  <c r="N25" i="5"/>
  <c r="B24" i="5"/>
  <c r="A24" i="5"/>
  <c r="I20" i="5"/>
  <c r="B17" i="5"/>
  <c r="B18" i="5"/>
  <c r="C18" i="5"/>
  <c r="C19" i="5"/>
  <c r="C20" i="5"/>
  <c r="B20" i="5"/>
  <c r="D20" i="5"/>
  <c r="I19" i="5"/>
  <c r="B19" i="5"/>
  <c r="D19" i="5"/>
  <c r="I18" i="5"/>
  <c r="D18" i="5"/>
  <c r="I17" i="5"/>
  <c r="D17" i="5"/>
  <c r="C17" i="5"/>
  <c r="I16" i="5"/>
  <c r="I15" i="5"/>
  <c r="I14" i="5"/>
  <c r="I13" i="5"/>
  <c r="I12" i="5"/>
  <c r="C12" i="5"/>
  <c r="I11" i="5"/>
  <c r="I10" i="5"/>
  <c r="I9" i="5"/>
  <c r="I8" i="5"/>
  <c r="B8" i="5"/>
  <c r="I7" i="5"/>
  <c r="I6" i="5"/>
  <c r="I5" i="5"/>
  <c r="E5" i="5"/>
  <c r="I4" i="5"/>
  <c r="E4" i="5"/>
  <c r="I3" i="5"/>
  <c r="A33" i="4"/>
  <c r="A32" i="4"/>
  <c r="D30" i="4"/>
  <c r="C30" i="4"/>
  <c r="B30" i="4"/>
  <c r="C11" i="4"/>
  <c r="K28" i="4"/>
  <c r="M28" i="4"/>
  <c r="O28" i="4"/>
  <c r="J28" i="4"/>
  <c r="L28" i="4"/>
  <c r="N28" i="4"/>
  <c r="D28" i="4"/>
  <c r="C28" i="4"/>
  <c r="B28" i="4"/>
  <c r="K27" i="4"/>
  <c r="M27" i="4"/>
  <c r="O27" i="4"/>
  <c r="J27" i="4"/>
  <c r="L27" i="4"/>
  <c r="N27" i="4"/>
  <c r="K26" i="4"/>
  <c r="M26" i="4"/>
  <c r="O26" i="4"/>
  <c r="J26" i="4"/>
  <c r="L26" i="4"/>
  <c r="N26" i="4"/>
  <c r="D26" i="4"/>
  <c r="C26" i="4"/>
  <c r="B26" i="4"/>
  <c r="J25" i="4"/>
  <c r="L25" i="4"/>
  <c r="N25" i="4"/>
  <c r="B24" i="4"/>
  <c r="A24" i="4"/>
  <c r="I20" i="4"/>
  <c r="B17" i="4"/>
  <c r="B18" i="4"/>
  <c r="C18" i="4"/>
  <c r="C19" i="4"/>
  <c r="C20" i="4"/>
  <c r="B20" i="4"/>
  <c r="D20" i="4"/>
  <c r="I19" i="4"/>
  <c r="B19" i="4"/>
  <c r="D19" i="4"/>
  <c r="I18" i="4"/>
  <c r="D18" i="4"/>
  <c r="I17" i="4"/>
  <c r="D17" i="4"/>
  <c r="C17" i="4"/>
  <c r="I16" i="4"/>
  <c r="I15" i="4"/>
  <c r="I14" i="4"/>
  <c r="I13" i="4"/>
  <c r="I12" i="4"/>
  <c r="C12" i="4"/>
  <c r="I11" i="4"/>
  <c r="I10" i="4"/>
  <c r="I9" i="4"/>
  <c r="I8" i="4"/>
  <c r="B8" i="4"/>
  <c r="I7" i="4"/>
  <c r="I6" i="4"/>
  <c r="I5" i="4"/>
  <c r="E5" i="4"/>
  <c r="I4" i="4"/>
  <c r="E4" i="4"/>
  <c r="I3" i="4"/>
  <c r="A33" i="3"/>
  <c r="A32" i="3"/>
  <c r="D30" i="3"/>
  <c r="C30" i="3"/>
  <c r="B30" i="3"/>
  <c r="C11" i="3"/>
  <c r="K28" i="3"/>
  <c r="M28" i="3"/>
  <c r="O28" i="3"/>
  <c r="J28" i="3"/>
  <c r="L28" i="3"/>
  <c r="N28" i="3"/>
  <c r="D28" i="3"/>
  <c r="C28" i="3"/>
  <c r="B28" i="3"/>
  <c r="K27" i="3"/>
  <c r="M27" i="3"/>
  <c r="O27" i="3"/>
  <c r="J27" i="3"/>
  <c r="L27" i="3"/>
  <c r="N27" i="3"/>
  <c r="K26" i="3"/>
  <c r="M26" i="3"/>
  <c r="O26" i="3"/>
  <c r="J26" i="3"/>
  <c r="L26" i="3"/>
  <c r="N26" i="3"/>
  <c r="D26" i="3"/>
  <c r="C26" i="3"/>
  <c r="B26" i="3"/>
  <c r="J25" i="3"/>
  <c r="L25" i="3"/>
  <c r="N25" i="3"/>
  <c r="B24" i="3"/>
  <c r="A24" i="3"/>
  <c r="I20" i="3"/>
  <c r="B17" i="3"/>
  <c r="B18" i="3"/>
  <c r="C18" i="3"/>
  <c r="C19" i="3"/>
  <c r="C20" i="3"/>
  <c r="B20" i="3"/>
  <c r="D20" i="3"/>
  <c r="I19" i="3"/>
  <c r="B19" i="3"/>
  <c r="D19" i="3"/>
  <c r="I18" i="3"/>
  <c r="D18" i="3"/>
  <c r="I17" i="3"/>
  <c r="D17" i="3"/>
  <c r="C17" i="3"/>
  <c r="I16" i="3"/>
  <c r="I15" i="3"/>
  <c r="I14" i="3"/>
  <c r="I13" i="3"/>
  <c r="I12" i="3"/>
  <c r="C12" i="3"/>
  <c r="I11" i="3"/>
  <c r="I10" i="3"/>
  <c r="I9" i="3"/>
  <c r="I8" i="3"/>
  <c r="B8" i="3"/>
  <c r="I7" i="3"/>
  <c r="I6" i="3"/>
  <c r="I5" i="3"/>
  <c r="E5" i="3"/>
  <c r="I4" i="3"/>
  <c r="E4" i="3"/>
  <c r="I3" i="3"/>
  <c r="A33" i="2"/>
  <c r="A32" i="2"/>
  <c r="D30" i="2"/>
  <c r="C30" i="2"/>
  <c r="B30" i="2"/>
  <c r="C11" i="2"/>
  <c r="K28" i="2"/>
  <c r="M28" i="2"/>
  <c r="O28" i="2"/>
  <c r="J28" i="2"/>
  <c r="L28" i="2"/>
  <c r="N28" i="2"/>
  <c r="D28" i="2"/>
  <c r="C28" i="2"/>
  <c r="B28" i="2"/>
  <c r="K27" i="2"/>
  <c r="M27" i="2"/>
  <c r="O27" i="2"/>
  <c r="J27" i="2"/>
  <c r="L27" i="2"/>
  <c r="N27" i="2"/>
  <c r="K26" i="2"/>
  <c r="M26" i="2"/>
  <c r="O26" i="2"/>
  <c r="J26" i="2"/>
  <c r="L26" i="2"/>
  <c r="N26" i="2"/>
  <c r="D26" i="2"/>
  <c r="C26" i="2"/>
  <c r="B26" i="2"/>
  <c r="J25" i="2"/>
  <c r="L25" i="2"/>
  <c r="N25" i="2"/>
  <c r="B24" i="2"/>
  <c r="A24" i="2"/>
  <c r="I20" i="2"/>
  <c r="B17" i="2"/>
  <c r="B18" i="2"/>
  <c r="C18" i="2"/>
  <c r="C19" i="2"/>
  <c r="C20" i="2"/>
  <c r="B20" i="2"/>
  <c r="D20" i="2"/>
  <c r="I19" i="2"/>
  <c r="B19" i="2"/>
  <c r="D19" i="2"/>
  <c r="I18" i="2"/>
  <c r="D18" i="2"/>
  <c r="I17" i="2"/>
  <c r="D17" i="2"/>
  <c r="C17" i="2"/>
  <c r="I16" i="2"/>
  <c r="I15" i="2"/>
  <c r="I14" i="2"/>
  <c r="I13" i="2"/>
  <c r="I12" i="2"/>
  <c r="C12" i="2"/>
  <c r="I11" i="2"/>
  <c r="I10" i="2"/>
  <c r="I9" i="2"/>
  <c r="I8" i="2"/>
  <c r="B8" i="2"/>
  <c r="I7" i="2"/>
  <c r="I6" i="2"/>
  <c r="I5" i="2"/>
  <c r="E5" i="2"/>
  <c r="I4" i="2"/>
  <c r="E4" i="2"/>
  <c r="I3" i="2"/>
  <c r="I3" i="1"/>
  <c r="E4" i="1"/>
  <c r="I4" i="1"/>
  <c r="A32" i="1"/>
  <c r="A33" i="1"/>
  <c r="E5" i="1"/>
  <c r="I5" i="1"/>
  <c r="I6" i="1"/>
  <c r="I7" i="1"/>
  <c r="B8" i="1"/>
  <c r="I8" i="1"/>
  <c r="I9" i="1"/>
  <c r="I10" i="1"/>
  <c r="C11" i="1"/>
  <c r="I11" i="1"/>
  <c r="C12" i="1"/>
  <c r="I12" i="1"/>
  <c r="I13" i="1"/>
  <c r="I14" i="1"/>
  <c r="I15" i="1"/>
  <c r="I16" i="1"/>
  <c r="B17" i="1"/>
  <c r="C17" i="1"/>
  <c r="D17" i="1"/>
  <c r="I17" i="1"/>
  <c r="B18" i="1"/>
  <c r="C18" i="1"/>
  <c r="D18" i="1"/>
  <c r="I18" i="1"/>
  <c r="C19" i="1"/>
  <c r="B19" i="1"/>
  <c r="D19" i="1"/>
  <c r="I19" i="1"/>
  <c r="C20" i="1"/>
  <c r="B20" i="1"/>
  <c r="D20" i="1"/>
  <c r="I20" i="1"/>
  <c r="A24" i="1"/>
  <c r="B24" i="1"/>
  <c r="J25" i="1"/>
  <c r="L25" i="1"/>
  <c r="N25" i="1"/>
  <c r="B26" i="1"/>
  <c r="C26" i="1"/>
  <c r="D26" i="1"/>
  <c r="J26" i="1"/>
  <c r="K26" i="1"/>
  <c r="L26" i="1"/>
  <c r="M26" i="1"/>
  <c r="N26" i="1"/>
  <c r="O26" i="1"/>
  <c r="J27" i="1"/>
  <c r="K27" i="1"/>
  <c r="L27" i="1"/>
  <c r="M27" i="1"/>
  <c r="N27" i="1"/>
  <c r="O27" i="1"/>
  <c r="B28" i="1"/>
  <c r="C28" i="1"/>
  <c r="D28" i="1"/>
  <c r="J28" i="1"/>
  <c r="K28" i="1"/>
  <c r="L28" i="1"/>
  <c r="M28" i="1"/>
  <c r="N28" i="1"/>
  <c r="O28" i="1"/>
  <c r="B30" i="1"/>
  <c r="C30" i="1"/>
  <c r="D30" i="1"/>
</calcChain>
</file>

<file path=xl/comments1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<sst xmlns="http://schemas.openxmlformats.org/spreadsheetml/2006/main" count="1188" uniqueCount="113">
  <si>
    <t>www.jamesclub.be</t>
  </si>
  <si>
    <t>dure</t>
  </si>
  <si>
    <t xml:space="preserve">  Utilise ton cardiofréquencemètre</t>
  </si>
  <si>
    <t>Endurance</t>
  </si>
  <si>
    <t>Résistance</t>
  </si>
  <si>
    <t>Marathon</t>
  </si>
  <si>
    <t>douce</t>
  </si>
  <si>
    <t>Semi marathon</t>
  </si>
  <si>
    <t xml:space="preserve">Résistance </t>
  </si>
  <si>
    <t>10km</t>
  </si>
  <si>
    <t>fondamentale</t>
  </si>
  <si>
    <t>VMA</t>
  </si>
  <si>
    <t>Max</t>
  </si>
  <si>
    <t>Min</t>
  </si>
  <si>
    <t>Tps par 100m</t>
  </si>
  <si>
    <t>Tps au km</t>
  </si>
  <si>
    <t>Vitesse en km/h</t>
  </si>
  <si>
    <t xml:space="preserve">Allures d'entraînement </t>
  </si>
  <si>
    <t>Cardio d' Identité</t>
  </si>
  <si>
    <t>6 km/h</t>
  </si>
  <si>
    <t>7 km/h</t>
  </si>
  <si>
    <t>8 km/h</t>
  </si>
  <si>
    <t>10 kilomètres</t>
  </si>
  <si>
    <t>9 km/h</t>
  </si>
  <si>
    <t>2000 m</t>
  </si>
  <si>
    <t>10 km/h</t>
  </si>
  <si>
    <t>Tps/Km</t>
  </si>
  <si>
    <t>km/h</t>
  </si>
  <si>
    <t>h:mm:ss</t>
  </si>
  <si>
    <t>11 km/h</t>
  </si>
  <si>
    <t>temps</t>
  </si>
  <si>
    <t>vitesse</t>
  </si>
  <si>
    <t>chrono</t>
  </si>
  <si>
    <t>La méthode JAMES</t>
  </si>
  <si>
    <t>12 km/h</t>
  </si>
  <si>
    <t xml:space="preserve">Prédictions </t>
  </si>
  <si>
    <t>13 km/h</t>
  </si>
  <si>
    <t>14 km/h</t>
  </si>
  <si>
    <t>ml/min/kg</t>
  </si>
  <si>
    <t>VO2 Max :</t>
  </si>
  <si>
    <t>15 km/h</t>
  </si>
  <si>
    <t>VMA :</t>
  </si>
  <si>
    <t>16 km/h</t>
  </si>
  <si>
    <t>Estimation de la puissance du moteur</t>
  </si>
  <si>
    <t>Remarques du coach</t>
  </si>
  <si>
    <t>17 km/h</t>
  </si>
  <si>
    <t>18 km/h</t>
  </si>
  <si>
    <t>B.M.I.:</t>
  </si>
  <si>
    <t>16 et +</t>
  </si>
  <si>
    <t>Expert</t>
  </si>
  <si>
    <t>18 et +</t>
  </si>
  <si>
    <t>19 km/h</t>
  </si>
  <si>
    <t>Poids (kg):</t>
  </si>
  <si>
    <t>Taille (m):</t>
  </si>
  <si>
    <t>15-16</t>
  </si>
  <si>
    <t>Confirmé</t>
  </si>
  <si>
    <t>16-17</t>
  </si>
  <si>
    <t>20 km/h</t>
  </si>
  <si>
    <t>FC max de terrain :</t>
  </si>
  <si>
    <t>Dernier palier</t>
  </si>
  <si>
    <t>13-15</t>
  </si>
  <si>
    <t>Intermédiaire</t>
  </si>
  <si>
    <t>14-16</t>
  </si>
  <si>
    <t>21 km/h</t>
  </si>
  <si>
    <t>FC max théorique :</t>
  </si>
  <si>
    <t>Date de naiss :</t>
  </si>
  <si>
    <t>11-13</t>
  </si>
  <si>
    <t>Initié</t>
  </si>
  <si>
    <t>12-14</t>
  </si>
  <si>
    <t>22 km/h</t>
  </si>
  <si>
    <t>Age :</t>
  </si>
  <si>
    <t>M</t>
  </si>
  <si>
    <t>Sexe :</t>
  </si>
  <si>
    <t>9-11</t>
  </si>
  <si>
    <t>Débutant</t>
  </si>
  <si>
    <t>10-12</t>
  </si>
  <si>
    <t>23 km/h</t>
  </si>
  <si>
    <t>Eddy</t>
  </si>
  <si>
    <t>Prénom :</t>
  </si>
  <si>
    <r>
      <t>VMA</t>
    </r>
    <r>
      <rPr>
        <b/>
        <sz val="13"/>
        <rFont val="Arial"/>
        <family val="2"/>
      </rPr>
      <t xml:space="preserve"> ♀</t>
    </r>
  </si>
  <si>
    <r>
      <t xml:space="preserve">VMA </t>
    </r>
    <r>
      <rPr>
        <b/>
        <sz val="13"/>
        <rFont val="Times New Roman"/>
        <family val="1"/>
      </rPr>
      <t>♂</t>
    </r>
  </si>
  <si>
    <t>%FCmax</t>
  </si>
  <si>
    <t>FC test</t>
  </si>
  <si>
    <t>Paliers</t>
  </si>
  <si>
    <t>KUYPERS</t>
  </si>
  <si>
    <t xml:space="preserve">Nom : </t>
  </si>
  <si>
    <t>Niveaux</t>
  </si>
  <si>
    <t>Zones Idéales</t>
  </si>
  <si>
    <t>Paliers de 2' repos 30''</t>
  </si>
  <si>
    <r>
      <t>JAMES</t>
    </r>
    <r>
      <rPr>
        <b/>
        <vertAlign val="superscript"/>
        <sz val="14"/>
        <color indexed="9"/>
        <rFont val="Arial"/>
        <family val="2"/>
      </rPr>
      <t xml:space="preserve">® </t>
    </r>
    <r>
      <rPr>
        <b/>
        <sz val="15"/>
        <color indexed="9"/>
        <rFont val="Arial"/>
        <family val="2"/>
      </rPr>
      <t>TEST  du :</t>
    </r>
  </si>
  <si>
    <t>©2014/15 JAMES club ASBL - tous droits réservés</t>
  </si>
  <si>
    <t>DE MEESTER</t>
  </si>
  <si>
    <t>Thierry</t>
  </si>
  <si>
    <t>HENDRICKX</t>
  </si>
  <si>
    <t>Pierre</t>
  </si>
  <si>
    <t>DUPONT</t>
  </si>
  <si>
    <t>DUBAR</t>
  </si>
  <si>
    <t>Nicolas</t>
  </si>
  <si>
    <t>COMPERE</t>
  </si>
  <si>
    <t>Michel</t>
  </si>
  <si>
    <t>NAJDOVSKI</t>
  </si>
  <si>
    <t>Tome</t>
  </si>
  <si>
    <t>F</t>
  </si>
  <si>
    <t>HENNEBO</t>
  </si>
  <si>
    <t>Carine</t>
  </si>
  <si>
    <t>STEINBACH</t>
  </si>
  <si>
    <t>Aurélie</t>
  </si>
  <si>
    <t>SIMON</t>
  </si>
  <si>
    <t>Florence</t>
  </si>
  <si>
    <t>GODEFROID</t>
  </si>
  <si>
    <t>Pascale</t>
  </si>
  <si>
    <t>GOFFIN</t>
  </si>
  <si>
    <t>Solange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</si>
</sst>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"/>
    <numFmt numFmtId="165" formatCode="0.0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2"/>
      <color indexed="18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10"/>
      <color rgb="FF002060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4"/>
      <color indexed="1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color rgb="FF002060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u/>
      <sz val="14"/>
      <color indexed="18"/>
      <name val="Arial"/>
      <family val="2"/>
    </font>
    <font>
      <b/>
      <sz val="12"/>
      <name val="Times New Roman"/>
      <family val="1"/>
    </font>
    <font>
      <i/>
      <sz val="14"/>
      <color rgb="FFFF0000"/>
      <name val="Arial"/>
      <family val="2"/>
    </font>
    <font>
      <b/>
      <sz val="16"/>
      <color indexed="18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3"/>
      <name val="Arial"/>
      <family val="2"/>
    </font>
    <font>
      <b/>
      <sz val="12"/>
      <color indexed="18"/>
      <name val="Arial"/>
      <family val="2"/>
    </font>
    <font>
      <b/>
      <sz val="13"/>
      <name val="Times New Roman"/>
      <family val="1"/>
    </font>
    <font>
      <b/>
      <sz val="11"/>
      <color indexed="9"/>
      <name val="Arial"/>
      <family val="2"/>
    </font>
    <font>
      <b/>
      <sz val="15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80"/>
        <bgColor indexed="64"/>
      </patternFill>
    </fill>
    <fill>
      <gradientFill>
        <stop position="0">
          <color theme="3" tint="-0.49803155613879818"/>
        </stop>
        <stop position="1">
          <color rgb="FF800080"/>
        </stop>
      </gradientFill>
    </fill>
    <fill>
      <patternFill patternType="solid">
        <fgColor theme="3" tint="-0.499984740745262"/>
        <bgColor indexed="64"/>
      </patternFill>
    </fill>
    <fill>
      <patternFill patternType="solid">
        <fgColor rgb="FFCC0099"/>
        <bgColor indexed="64"/>
      </patternFill>
    </fill>
    <fill>
      <gradientFill>
        <stop position="0">
          <color theme="4" tint="-0.25098422193060094"/>
        </stop>
        <stop position="1">
          <color rgb="FFCC0099"/>
        </stop>
      </gradientFill>
    </fill>
    <fill>
      <patternFill patternType="solid">
        <fgColor theme="3" tint="-0.249977111117893"/>
        <bgColor indexed="64"/>
      </patternFill>
    </fill>
    <fill>
      <patternFill patternType="solid">
        <fgColor rgb="FFFF66CC"/>
        <bgColor indexed="64"/>
      </patternFill>
    </fill>
    <fill>
      <gradientFill>
        <stop position="0">
          <color theme="4" tint="0.40000610370189521"/>
        </stop>
        <stop position="1">
          <color rgb="FFFF66CC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FF99FF"/>
        <bgColor indexed="64"/>
      </patternFill>
    </fill>
    <fill>
      <gradientFill>
        <stop position="0">
          <color theme="4" tint="0.59999389629810485"/>
        </stop>
        <stop position="1">
          <color rgb="FFFF99FF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gradientFill>
        <stop position="0">
          <color theme="4" tint="0.80001220740379042"/>
        </stop>
        <stop position="1">
          <color rgb="FFFFCCFF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protection hidden="1"/>
    </xf>
    <xf numFmtId="1" fontId="16" fillId="3" borderId="8" xfId="0" applyNumberFormat="1" applyFont="1" applyFill="1" applyBorder="1" applyAlignment="1" applyProtection="1">
      <alignment horizontal="center"/>
      <protection hidden="1"/>
    </xf>
    <xf numFmtId="0" fontId="17" fillId="3" borderId="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protection hidden="1"/>
    </xf>
    <xf numFmtId="9" fontId="16" fillId="3" borderId="13" xfId="0" applyNumberFormat="1" applyFont="1" applyFill="1" applyBorder="1" applyAlignment="1" applyProtection="1">
      <alignment horizontal="center"/>
      <protection hidden="1"/>
    </xf>
    <xf numFmtId="0" fontId="17" fillId="3" borderId="14" xfId="0" applyFont="1" applyFill="1" applyBorder="1" applyAlignment="1" applyProtection="1">
      <alignment horizontal="center"/>
      <protection hidden="1"/>
    </xf>
    <xf numFmtId="45" fontId="18" fillId="0" borderId="15" xfId="0" applyNumberFormat="1" applyFont="1" applyBorder="1" applyAlignment="1" applyProtection="1">
      <alignment horizontal="center"/>
      <protection hidden="1"/>
    </xf>
    <xf numFmtId="45" fontId="18" fillId="0" borderId="8" xfId="0" applyNumberFormat="1" applyFont="1" applyBorder="1" applyAlignment="1" applyProtection="1">
      <alignment horizontal="center"/>
      <protection hidden="1"/>
    </xf>
    <xf numFmtId="45" fontId="18" fillId="0" borderId="16" xfId="0" applyNumberFormat="1" applyFont="1" applyBorder="1" applyAlignment="1" applyProtection="1">
      <alignment horizontal="center"/>
      <protection hidden="1"/>
    </xf>
    <xf numFmtId="165" fontId="18" fillId="0" borderId="16" xfId="0" applyNumberFormat="1" applyFont="1" applyBorder="1" applyAlignment="1" applyProtection="1">
      <alignment horizontal="center"/>
      <protection hidden="1"/>
    </xf>
    <xf numFmtId="165" fontId="20" fillId="0" borderId="6" xfId="0" applyNumberFormat="1" applyFont="1" applyBorder="1" applyAlignment="1" applyProtection="1">
      <alignment horizontal="center"/>
      <protection hidden="1"/>
    </xf>
    <xf numFmtId="1" fontId="21" fillId="5" borderId="20" xfId="0" applyNumberFormat="1" applyFont="1" applyFill="1" applyBorder="1" applyAlignment="1" applyProtection="1">
      <alignment horizontal="center"/>
      <protection hidden="1"/>
    </xf>
    <xf numFmtId="0" fontId="20" fillId="5" borderId="21" xfId="0" applyFont="1" applyFill="1" applyBorder="1" applyAlignment="1" applyProtection="1">
      <alignment horizontal="center"/>
      <protection hidden="1"/>
    </xf>
    <xf numFmtId="45" fontId="18" fillId="0" borderId="22" xfId="0" applyNumberFormat="1" applyFont="1" applyBorder="1" applyAlignment="1" applyProtection="1">
      <alignment horizontal="center"/>
      <protection hidden="1"/>
    </xf>
    <xf numFmtId="45" fontId="18" fillId="0" borderId="23" xfId="0" applyNumberFormat="1" applyFont="1" applyBorder="1" applyAlignment="1" applyProtection="1">
      <alignment horizontal="center"/>
      <protection hidden="1"/>
    </xf>
    <xf numFmtId="165" fontId="18" fillId="0" borderId="23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9" fontId="21" fillId="5" borderId="27" xfId="0" applyNumberFormat="1" applyFont="1" applyFill="1" applyBorder="1" applyAlignment="1" applyProtection="1">
      <alignment horizontal="center"/>
      <protection hidden="1"/>
    </xf>
    <xf numFmtId="0" fontId="20" fillId="5" borderId="14" xfId="0" applyFont="1" applyFill="1" applyBorder="1" applyAlignment="1" applyProtection="1">
      <alignment horizontal="center"/>
      <protection hidden="1"/>
    </xf>
    <xf numFmtId="1" fontId="16" fillId="0" borderId="12" xfId="0" applyNumberFormat="1" applyFont="1" applyFill="1" applyBorder="1" applyAlignment="1" applyProtection="1">
      <alignment horizontal="center"/>
      <protection hidden="1"/>
    </xf>
    <xf numFmtId="1" fontId="16" fillId="2" borderId="20" xfId="0" applyNumberFormat="1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9" fontId="16" fillId="0" borderId="12" xfId="0" applyNumberFormat="1" applyFont="1" applyFill="1" applyBorder="1" applyAlignment="1" applyProtection="1">
      <alignment horizontal="center"/>
      <protection hidden="1"/>
    </xf>
    <xf numFmtId="9" fontId="16" fillId="2" borderId="23" xfId="0" applyNumberFormat="1" applyFont="1" applyFill="1" applyBorder="1" applyAlignment="1" applyProtection="1">
      <alignment horizontal="center"/>
      <protection hidden="1"/>
    </xf>
    <xf numFmtId="0" fontId="17" fillId="2" borderId="30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7" borderId="22" xfId="0" applyFont="1" applyFill="1" applyBorder="1" applyAlignment="1" applyProtection="1">
      <alignment horizontal="center" vertical="center"/>
      <protection hidden="1"/>
    </xf>
    <xf numFmtId="0" fontId="26" fillId="7" borderId="23" xfId="0" applyFont="1" applyFill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1" fillId="9" borderId="0" xfId="0" applyFont="1" applyFill="1" applyProtection="1">
      <protection hidden="1"/>
    </xf>
    <xf numFmtId="0" fontId="2" fillId="9" borderId="0" xfId="0" applyFont="1" applyFill="1" applyProtection="1">
      <protection hidden="1"/>
    </xf>
    <xf numFmtId="0" fontId="20" fillId="0" borderId="0" xfId="0" applyFont="1" applyBorder="1" applyProtection="1">
      <protection hidden="1"/>
    </xf>
    <xf numFmtId="165" fontId="20" fillId="0" borderId="40" xfId="0" applyNumberFormat="1" applyFont="1" applyFill="1" applyBorder="1" applyAlignment="1" applyProtection="1">
      <alignment horizontal="center"/>
      <protection hidden="1"/>
    </xf>
    <xf numFmtId="9" fontId="31" fillId="0" borderId="40" xfId="0" applyNumberFormat="1" applyFont="1" applyFill="1" applyBorder="1" applyAlignment="1" applyProtection="1">
      <alignment horizontal="center" vertical="center"/>
      <protection hidden="1"/>
    </xf>
    <xf numFmtId="0" fontId="31" fillId="0" borderId="40" xfId="0" applyFont="1" applyFill="1" applyBorder="1" applyAlignment="1" applyProtection="1">
      <alignment horizontal="center"/>
      <protection hidden="1"/>
    </xf>
    <xf numFmtId="0" fontId="20" fillId="0" borderId="40" xfId="0" applyFont="1" applyFill="1" applyBorder="1" applyAlignment="1" applyProtection="1">
      <alignment horizontal="center" vertical="center" textRotation="255"/>
      <protection hidden="1"/>
    </xf>
    <xf numFmtId="165" fontId="2" fillId="0" borderId="40" xfId="0" applyNumberFormat="1" applyFont="1" applyFill="1" applyBorder="1" applyAlignment="1" applyProtection="1">
      <alignment horizontal="center" vertical="center"/>
      <protection hidden="1"/>
    </xf>
    <xf numFmtId="9" fontId="20" fillId="0" borderId="40" xfId="0" applyNumberFormat="1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Protection="1">
      <protection hidden="1"/>
    </xf>
    <xf numFmtId="0" fontId="20" fillId="0" borderId="40" xfId="0" applyFont="1" applyFill="1" applyBorder="1" applyAlignment="1" applyProtection="1">
      <alignment horizontal="right"/>
      <protection hidden="1"/>
    </xf>
    <xf numFmtId="9" fontId="2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2" fontId="32" fillId="0" borderId="40" xfId="0" applyNumberFormat="1" applyFont="1" applyFill="1" applyBorder="1" applyAlignment="1" applyProtection="1">
      <alignment horizontal="center" vertical="center"/>
      <protection hidden="1"/>
    </xf>
    <xf numFmtId="21" fontId="33" fillId="0" borderId="40" xfId="0" applyNumberFormat="1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protection hidden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/>
      <protection hidden="1"/>
    </xf>
    <xf numFmtId="9" fontId="35" fillId="0" borderId="42" xfId="0" applyNumberFormat="1" applyFont="1" applyFill="1" applyBorder="1" applyAlignment="1" applyProtection="1">
      <alignment horizontal="center"/>
      <protection hidden="1"/>
    </xf>
    <xf numFmtId="0" fontId="35" fillId="10" borderId="43" xfId="0" applyFont="1" applyFill="1" applyBorder="1" applyAlignment="1" applyProtection="1">
      <alignment horizontal="center"/>
      <protection locked="0"/>
    </xf>
    <xf numFmtId="0" fontId="20" fillId="11" borderId="44" xfId="0" applyFont="1" applyFill="1" applyBorder="1" applyAlignment="1" applyProtection="1">
      <alignment horizont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18" fillId="9" borderId="42" xfId="0" applyNumberFormat="1" applyFont="1" applyFill="1" applyBorder="1" applyAlignment="1" applyProtection="1">
      <alignment horizontal="center" vertical="center"/>
      <protection hidden="1"/>
    </xf>
    <xf numFmtId="2" fontId="18" fillId="9" borderId="8" xfId="0" applyNumberFormat="1" applyFont="1" applyFill="1" applyBorder="1" applyAlignment="1" applyProtection="1">
      <alignment horizontal="center" vertical="center"/>
      <protection hidden="1"/>
    </xf>
    <xf numFmtId="21" fontId="36" fillId="9" borderId="8" xfId="0" applyNumberFormat="1" applyFont="1" applyFill="1" applyBorder="1" applyAlignment="1" applyProtection="1">
      <alignment horizontal="center" vertical="center"/>
      <protection hidden="1"/>
    </xf>
    <xf numFmtId="0" fontId="20" fillId="7" borderId="4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center"/>
      <protection hidden="1"/>
    </xf>
    <xf numFmtId="9" fontId="35" fillId="0" borderId="22" xfId="0" applyNumberFormat="1" applyFont="1" applyFill="1" applyBorder="1" applyAlignment="1" applyProtection="1">
      <alignment horizontal="center"/>
      <protection hidden="1"/>
    </xf>
    <xf numFmtId="0" fontId="35" fillId="10" borderId="23" xfId="0" applyFont="1" applyFill="1" applyBorder="1" applyAlignment="1" applyProtection="1">
      <alignment horizontal="center"/>
      <protection locked="0"/>
    </xf>
    <xf numFmtId="0" fontId="20" fillId="11" borderId="31" xfId="0" applyFont="1" applyFill="1" applyBorder="1" applyAlignment="1" applyProtection="1">
      <alignment horizontal="center"/>
      <protection hidden="1"/>
    </xf>
    <xf numFmtId="2" fontId="18" fillId="9" borderId="22" xfId="0" applyNumberFormat="1" applyFont="1" applyFill="1" applyBorder="1" applyAlignment="1" applyProtection="1">
      <alignment horizontal="center" vertical="center"/>
      <protection hidden="1"/>
    </xf>
    <xf numFmtId="2" fontId="18" fillId="9" borderId="23" xfId="0" applyNumberFormat="1" applyFont="1" applyFill="1" applyBorder="1" applyAlignment="1" applyProtection="1">
      <alignment horizontal="center" vertical="center"/>
      <protection hidden="1"/>
    </xf>
    <xf numFmtId="21" fontId="36" fillId="9" borderId="23" xfId="0" applyNumberFormat="1" applyFont="1" applyFill="1" applyBorder="1" applyAlignment="1" applyProtection="1">
      <alignment horizontal="center" vertical="center"/>
      <protection hidden="1"/>
    </xf>
    <xf numFmtId="0" fontId="20" fillId="7" borderId="31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Protection="1">
      <protection hidden="1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12" borderId="28" xfId="0" applyFont="1" applyFill="1" applyBorder="1" applyAlignment="1" applyProtection="1">
      <alignment horizontal="center"/>
      <protection hidden="1"/>
    </xf>
    <xf numFmtId="0" fontId="35" fillId="10" borderId="27" xfId="0" applyFon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hidden="1"/>
    </xf>
    <xf numFmtId="2" fontId="37" fillId="7" borderId="22" xfId="0" applyNumberFormat="1" applyFont="1" applyFill="1" applyBorder="1" applyAlignment="1" applyProtection="1">
      <alignment horizontal="center" vertical="center"/>
      <protection hidden="1"/>
    </xf>
    <xf numFmtId="2" fontId="37" fillId="7" borderId="23" xfId="0" applyNumberFormat="1" applyFont="1" applyFill="1" applyBorder="1" applyAlignment="1" applyProtection="1">
      <alignment horizontal="center" vertical="center"/>
      <protection hidden="1"/>
    </xf>
    <xf numFmtId="21" fontId="37" fillId="7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left" vertical="center" wrapText="1"/>
    </xf>
    <xf numFmtId="0" fontId="20" fillId="7" borderId="22" xfId="0" applyFont="1" applyFill="1" applyBorder="1" applyAlignment="1" applyProtection="1">
      <alignment horizontal="center" vertical="center"/>
      <protection hidden="1"/>
    </xf>
    <xf numFmtId="0" fontId="20" fillId="7" borderId="2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2" fontId="39" fillId="0" borderId="42" xfId="0" applyNumberFormat="1" applyFont="1" applyFill="1" applyBorder="1" applyAlignment="1" applyProtection="1">
      <alignment horizontal="center" vertical="center"/>
      <protection hidden="1"/>
    </xf>
    <xf numFmtId="0" fontId="20" fillId="7" borderId="8" xfId="0" applyFont="1" applyFill="1" applyBorder="1" applyAlignment="1" applyProtection="1">
      <alignment horizontal="center" vertical="center"/>
      <protection hidden="1"/>
    </xf>
    <xf numFmtId="2" fontId="39" fillId="0" borderId="22" xfId="0" applyNumberFormat="1" applyFont="1" applyFill="1" applyBorder="1" applyAlignment="1" applyProtection="1">
      <alignment horizontal="center" vertical="center"/>
      <protection hidden="1"/>
    </xf>
    <xf numFmtId="0" fontId="20" fillId="13" borderId="3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Protection="1">
      <protection hidden="1"/>
    </xf>
    <xf numFmtId="165" fontId="2" fillId="0" borderId="2" xfId="0" applyNumberFormat="1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20" fillId="0" borderId="1" xfId="0" applyFont="1" applyFill="1" applyBorder="1" applyAlignment="1" applyProtection="1">
      <alignment horizontal="center" vertical="center" textRotation="255"/>
      <protection hidden="1"/>
    </xf>
    <xf numFmtId="165" fontId="21" fillId="0" borderId="8" xfId="0" applyNumberFormat="1" applyFont="1" applyFill="1" applyBorder="1" applyAlignment="1" applyProtection="1">
      <alignment horizontal="center"/>
      <protection hidden="1"/>
    </xf>
    <xf numFmtId="0" fontId="31" fillId="13" borderId="20" xfId="0" applyFont="1" applyFill="1" applyBorder="1" applyAlignment="1" applyProtection="1">
      <alignment horizontal="left" vertical="center"/>
      <protection hidden="1"/>
    </xf>
    <xf numFmtId="14" fontId="0" fillId="0" borderId="0" xfId="0" applyNumberFormat="1" applyProtection="1">
      <protection hidden="1"/>
    </xf>
    <xf numFmtId="49" fontId="40" fillId="14" borderId="42" xfId="0" applyNumberFormat="1" applyFont="1" applyFill="1" applyBorder="1" applyAlignment="1" applyProtection="1">
      <alignment horizontal="center"/>
      <protection hidden="1"/>
    </xf>
    <xf numFmtId="0" fontId="40" fillId="16" borderId="44" xfId="0" applyFont="1" applyFill="1" applyBorder="1" applyAlignment="1" applyProtection="1">
      <alignment horizontal="center"/>
      <protection hidden="1"/>
    </xf>
    <xf numFmtId="0" fontId="31" fillId="7" borderId="23" xfId="0" applyFont="1" applyFill="1" applyBorder="1" applyAlignment="1" applyProtection="1">
      <alignment horizontal="left" vertical="center"/>
      <protection hidden="1"/>
    </xf>
    <xf numFmtId="49" fontId="40" fillId="17" borderId="22" xfId="0" applyNumberFormat="1" applyFont="1" applyFill="1" applyBorder="1" applyAlignment="1" applyProtection="1">
      <alignment horizontal="center"/>
      <protection hidden="1"/>
    </xf>
    <xf numFmtId="0" fontId="40" fillId="19" borderId="3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9" fillId="12" borderId="22" xfId="0" applyFont="1" applyFill="1" applyBorder="1" applyAlignment="1" applyProtection="1">
      <alignment horizontal="center"/>
      <protection locked="0"/>
    </xf>
    <xf numFmtId="0" fontId="20" fillId="13" borderId="23" xfId="0" applyFont="1" applyFill="1" applyBorder="1" applyAlignment="1" applyProtection="1">
      <alignment horizontal="left" vertical="center"/>
      <protection hidden="1"/>
    </xf>
    <xf numFmtId="49" fontId="40" fillId="20" borderId="22" xfId="0" applyNumberFormat="1" applyFont="1" applyFill="1" applyBorder="1" applyAlignment="1" applyProtection="1">
      <alignment horizontal="center"/>
      <protection hidden="1"/>
    </xf>
    <xf numFmtId="0" fontId="40" fillId="22" borderId="31" xfId="0" applyFont="1" applyFill="1" applyBorder="1" applyAlignment="1" applyProtection="1">
      <alignment horizontal="center"/>
      <protection hidden="1"/>
    </xf>
    <xf numFmtId="1" fontId="39" fillId="0" borderId="22" xfId="0" applyNumberFormat="1" applyFont="1" applyFill="1" applyBorder="1" applyAlignment="1" applyProtection="1">
      <alignment horizontal="center" vertical="center"/>
      <protection hidden="1"/>
    </xf>
    <xf numFmtId="0" fontId="20" fillId="7" borderId="23" xfId="0" applyFont="1" applyFill="1" applyBorder="1" applyAlignment="1" applyProtection="1">
      <alignment horizontal="left" vertical="center"/>
      <protection hidden="1"/>
    </xf>
    <xf numFmtId="14" fontId="21" fillId="12" borderId="0" xfId="0" applyNumberFormat="1" applyFont="1" applyFill="1" applyAlignment="1" applyProtection="1">
      <alignment horizontal="center"/>
      <protection locked="0"/>
    </xf>
    <xf numFmtId="0" fontId="20" fillId="7" borderId="31" xfId="0" applyFont="1" applyFill="1" applyBorder="1" applyAlignment="1" applyProtection="1">
      <alignment horizontal="left" vertical="center"/>
      <protection hidden="1"/>
    </xf>
    <xf numFmtId="49" fontId="35" fillId="23" borderId="22" xfId="0" applyNumberFormat="1" applyFont="1" applyFill="1" applyBorder="1" applyAlignment="1" applyProtection="1">
      <alignment horizontal="center"/>
      <protection hidden="1"/>
    </xf>
    <xf numFmtId="49" fontId="35" fillId="25" borderId="55" xfId="0" applyNumberFormat="1" applyFont="1" applyFill="1" applyBorder="1" applyAlignment="1" applyProtection="1">
      <alignment horizontal="center"/>
      <protection hidden="1"/>
    </xf>
    <xf numFmtId="1" fontId="39" fillId="9" borderId="22" xfId="0" applyNumberFormat="1" applyFont="1" applyFill="1" applyBorder="1" applyAlignment="1" applyProtection="1">
      <alignment horizontal="center" vertical="center"/>
      <protection hidden="1"/>
    </xf>
    <xf numFmtId="0" fontId="43" fillId="12" borderId="23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35" fillId="26" borderId="56" xfId="0" applyNumberFormat="1" applyFont="1" applyFill="1" applyBorder="1" applyAlignment="1" applyProtection="1">
      <alignment horizontal="center"/>
      <protection hidden="1"/>
    </xf>
    <xf numFmtId="49" fontId="35" fillId="28" borderId="55" xfId="0" applyNumberFormat="1" applyFont="1" applyFill="1" applyBorder="1" applyAlignment="1" applyProtection="1">
      <alignment horizontal="center"/>
      <protection hidden="1"/>
    </xf>
    <xf numFmtId="0" fontId="2" fillId="29" borderId="57" xfId="0" applyFont="1" applyFill="1" applyBorder="1" applyAlignment="1" applyProtection="1">
      <alignment horizontal="center"/>
      <protection hidden="1"/>
    </xf>
    <xf numFmtId="0" fontId="2" fillId="30" borderId="58" xfId="0" applyFont="1" applyFill="1" applyBorder="1" applyAlignment="1" applyProtection="1">
      <alignment horizont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/>
      <protection hidden="1"/>
    </xf>
    <xf numFmtId="0" fontId="2" fillId="7" borderId="5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21" fillId="12" borderId="2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0" fillId="18" borderId="23" xfId="0" applyFont="1" applyFill="1" applyBorder="1" applyAlignment="1" applyProtection="1">
      <alignment horizontal="center"/>
      <protection hidden="1"/>
    </xf>
    <xf numFmtId="0" fontId="41" fillId="18" borderId="23" xfId="0" applyFont="1" applyFill="1" applyBorder="1" applyAlignment="1" applyProtection="1">
      <alignment horizontal="center"/>
      <protection hidden="1"/>
    </xf>
    <xf numFmtId="0" fontId="46" fillId="8" borderId="39" xfId="0" applyFont="1" applyFill="1" applyBorder="1" applyAlignment="1" applyProtection="1">
      <alignment horizontal="center" vertical="center"/>
      <protection hidden="1"/>
    </xf>
    <xf numFmtId="0" fontId="46" fillId="8" borderId="38" xfId="0" applyFont="1" applyFill="1" applyBorder="1" applyAlignment="1" applyProtection="1">
      <alignment horizontal="center" vertical="center"/>
      <protection hidden="1"/>
    </xf>
    <xf numFmtId="14" fontId="21" fillId="12" borderId="38" xfId="0" applyNumberFormat="1" applyFont="1" applyFill="1" applyBorder="1" applyAlignment="1" applyProtection="1">
      <alignment horizontal="center"/>
      <protection locked="0"/>
    </xf>
    <xf numFmtId="14" fontId="21" fillId="12" borderId="33" xfId="0" applyNumberFormat="1" applyFont="1" applyFill="1" applyBorder="1" applyAlignment="1" applyProtection="1">
      <alignment horizontal="center"/>
      <protection locked="0"/>
    </xf>
    <xf numFmtId="0" fontId="17" fillId="8" borderId="39" xfId="0" applyFont="1" applyFill="1" applyBorder="1" applyAlignment="1" applyProtection="1">
      <alignment horizontal="center"/>
      <protection hidden="1"/>
    </xf>
    <xf numFmtId="0" fontId="22" fillId="8" borderId="38" xfId="0" applyFont="1" applyFill="1" applyBorder="1" applyAlignment="1" applyProtection="1">
      <alignment horizontal="center"/>
      <protection hidden="1"/>
    </xf>
    <xf numFmtId="0" fontId="22" fillId="8" borderId="33" xfId="0" applyFont="1" applyFill="1" applyBorder="1" applyAlignment="1" applyProtection="1">
      <alignment horizontal="center"/>
      <protection hidden="1"/>
    </xf>
    <xf numFmtId="0" fontId="45" fillId="8" borderId="61" xfId="0" applyFont="1" applyFill="1" applyBorder="1" applyAlignment="1" applyProtection="1">
      <alignment horizontal="center" vertical="center" wrapText="1"/>
      <protection hidden="1"/>
    </xf>
    <xf numFmtId="0" fontId="45" fillId="8" borderId="59" xfId="0" applyFont="1" applyFill="1" applyBorder="1" applyAlignment="1" applyProtection="1">
      <alignment horizontal="center" vertical="center" wrapText="1"/>
      <protection hidden="1"/>
    </xf>
    <xf numFmtId="0" fontId="17" fillId="8" borderId="37" xfId="0" applyFont="1" applyFill="1" applyBorder="1" applyAlignment="1" applyProtection="1">
      <alignment horizontal="center"/>
      <protection hidden="1"/>
    </xf>
    <xf numFmtId="0" fontId="22" fillId="8" borderId="36" xfId="0" applyFont="1" applyFill="1" applyBorder="1" applyAlignment="1" applyProtection="1">
      <alignment horizontal="center"/>
      <protection hidden="1"/>
    </xf>
    <xf numFmtId="0" fontId="22" fillId="8" borderId="51" xfId="0" applyFont="1" applyFill="1" applyBorder="1" applyAlignment="1" applyProtection="1">
      <alignment horizontal="center"/>
      <protection hidden="1"/>
    </xf>
    <xf numFmtId="0" fontId="21" fillId="12" borderId="29" xfId="0" applyFont="1" applyFill="1" applyBorder="1" applyAlignment="1" applyProtection="1">
      <alignment horizontal="center"/>
      <protection locked="0"/>
    </xf>
    <xf numFmtId="0" fontId="21" fillId="12" borderId="25" xfId="0" applyFont="1" applyFill="1" applyBorder="1" applyAlignment="1" applyProtection="1">
      <alignment horizontal="center"/>
      <protection locked="0"/>
    </xf>
    <xf numFmtId="0" fontId="21" fillId="12" borderId="28" xfId="0" applyFont="1" applyFill="1" applyBorder="1" applyAlignment="1" applyProtection="1">
      <alignment horizontal="center"/>
      <protection locked="0"/>
    </xf>
    <xf numFmtId="0" fontId="35" fillId="0" borderId="20" xfId="0" applyFont="1" applyFill="1" applyBorder="1" applyAlignment="1" applyProtection="1">
      <alignment horizontal="center"/>
      <protection hidden="1"/>
    </xf>
    <xf numFmtId="0" fontId="42" fillId="0" borderId="20" xfId="0" applyFont="1" applyFill="1" applyBorder="1" applyAlignment="1" applyProtection="1">
      <alignment horizontal="center"/>
      <protection hidden="1"/>
    </xf>
    <xf numFmtId="0" fontId="35" fillId="27" borderId="27" xfId="0" applyFont="1" applyFill="1" applyBorder="1" applyAlignment="1" applyProtection="1">
      <alignment horizontal="center"/>
      <protection hidden="1"/>
    </xf>
    <xf numFmtId="0" fontId="42" fillId="27" borderId="27" xfId="0" applyFont="1" applyFill="1" applyBorder="1" applyAlignment="1" applyProtection="1">
      <alignment horizontal="center"/>
      <protection hidden="1"/>
    </xf>
    <xf numFmtId="0" fontId="20" fillId="7" borderId="29" xfId="0" applyFont="1" applyFill="1" applyBorder="1" applyAlignment="1" applyProtection="1">
      <alignment horizontal="left" vertical="center"/>
      <protection hidden="1"/>
    </xf>
    <xf numFmtId="0" fontId="20" fillId="7" borderId="24" xfId="0" applyFont="1" applyFill="1" applyBorder="1" applyAlignment="1" applyProtection="1">
      <alignment horizontal="left" vertical="center"/>
      <protection hidden="1"/>
    </xf>
    <xf numFmtId="0" fontId="35" fillId="24" borderId="23" xfId="0" applyFont="1" applyFill="1" applyBorder="1" applyAlignment="1" applyProtection="1">
      <alignment horizontal="center"/>
      <protection hidden="1"/>
    </xf>
    <xf numFmtId="0" fontId="42" fillId="24" borderId="23" xfId="0" applyFont="1" applyFill="1" applyBorder="1" applyAlignment="1" applyProtection="1">
      <alignment horizontal="center"/>
      <protection hidden="1"/>
    </xf>
    <xf numFmtId="0" fontId="35" fillId="21" borderId="23" xfId="0" applyFont="1" applyFill="1" applyBorder="1" applyAlignment="1" applyProtection="1">
      <alignment horizontal="center"/>
      <protection hidden="1"/>
    </xf>
    <xf numFmtId="0" fontId="42" fillId="21" borderId="23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>
      <alignment horizontal="center"/>
    </xf>
    <xf numFmtId="0" fontId="40" fillId="15" borderId="8" xfId="0" applyFont="1" applyFill="1" applyBorder="1" applyAlignment="1" applyProtection="1">
      <alignment horizontal="center"/>
      <protection hidden="1"/>
    </xf>
    <xf numFmtId="0" fontId="41" fillId="15" borderId="8" xfId="0" applyFont="1" applyFill="1" applyBorder="1" applyAlignment="1" applyProtection="1">
      <alignment horizontal="center"/>
      <protection hidden="1"/>
    </xf>
    <xf numFmtId="165" fontId="35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17" fillId="8" borderId="54" xfId="0" applyFont="1" applyFill="1" applyBorder="1" applyAlignment="1" applyProtection="1">
      <alignment horizontal="center"/>
      <protection hidden="1"/>
    </xf>
    <xf numFmtId="0" fontId="22" fillId="8" borderId="53" xfId="0" applyFont="1" applyFill="1" applyBorder="1" applyAlignment="1" applyProtection="1">
      <alignment horizontal="center"/>
      <protection hidden="1"/>
    </xf>
    <xf numFmtId="0" fontId="22" fillId="8" borderId="52" xfId="0" applyFont="1" applyFill="1" applyBorder="1" applyAlignment="1" applyProtection="1">
      <alignment horizontal="center"/>
      <protection hidden="1"/>
    </xf>
    <xf numFmtId="49" fontId="17" fillId="8" borderId="39" xfId="0" applyNumberFormat="1" applyFont="1" applyFill="1" applyBorder="1" applyAlignment="1" applyProtection="1">
      <alignment horizontal="center" vertical="center" wrapText="1"/>
      <protection hidden="1"/>
    </xf>
    <xf numFmtId="49" fontId="17" fillId="8" borderId="38" xfId="0" applyNumberFormat="1" applyFont="1" applyFill="1" applyBorder="1" applyAlignment="1" applyProtection="1">
      <alignment horizontal="center" vertical="center" wrapText="1"/>
      <protection hidden="1"/>
    </xf>
    <xf numFmtId="49" fontId="17" fillId="8" borderId="33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47" xfId="0" applyFont="1" applyFill="1" applyBorder="1" applyAlignment="1" applyProtection="1">
      <alignment horizontal="left"/>
      <protection hidden="1"/>
    </xf>
    <xf numFmtId="0" fontId="38" fillId="0" borderId="46" xfId="0" applyFont="1" applyFill="1" applyBorder="1" applyAlignment="1" applyProtection="1">
      <alignment horizontal="left"/>
      <protection hidden="1"/>
    </xf>
    <xf numFmtId="0" fontId="38" fillId="0" borderId="46" xfId="0" applyFont="1" applyFill="1" applyBorder="1" applyAlignment="1">
      <alignment horizontal="left"/>
    </xf>
    <xf numFmtId="0" fontId="38" fillId="0" borderId="45" xfId="0" applyFont="1" applyFill="1" applyBorder="1" applyAlignment="1">
      <alignment horizontal="left"/>
    </xf>
    <xf numFmtId="0" fontId="38" fillId="0" borderId="2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6" xfId="0" applyFont="1" applyFill="1" applyBorder="1" applyAlignment="1">
      <alignment horizontal="left"/>
    </xf>
    <xf numFmtId="0" fontId="38" fillId="0" borderId="5" xfId="1" applyFont="1" applyFill="1" applyBorder="1" applyAlignment="1" applyProtection="1">
      <alignment horizontal="left"/>
      <protection hidden="1"/>
    </xf>
    <xf numFmtId="0" fontId="38" fillId="0" borderId="4" xfId="0" applyFont="1" applyFill="1" applyBorder="1" applyAlignment="1" applyProtection="1">
      <alignment horizontal="left"/>
      <protection hidden="1"/>
    </xf>
    <xf numFmtId="0" fontId="38" fillId="0" borderId="4" xfId="0" applyFont="1" applyFill="1" applyBorder="1" applyAlignment="1">
      <alignment horizontal="left"/>
    </xf>
    <xf numFmtId="0" fontId="38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17" fillId="8" borderId="50" xfId="0" applyFont="1" applyFill="1" applyBorder="1" applyAlignment="1" applyProtection="1">
      <alignment horizontal="center"/>
      <protection hidden="1"/>
    </xf>
    <xf numFmtId="0" fontId="22" fillId="8" borderId="49" xfId="0" applyFont="1" applyFill="1" applyBorder="1" applyAlignment="1" applyProtection="1">
      <alignment horizontal="center"/>
      <protection hidden="1"/>
    </xf>
    <xf numFmtId="0" fontId="22" fillId="8" borderId="48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14" fillId="6" borderId="26" xfId="0" applyFont="1" applyFill="1" applyBorder="1" applyAlignment="1" applyProtection="1">
      <alignment horizontal="center"/>
      <protection hidden="1"/>
    </xf>
    <xf numFmtId="0" fontId="22" fillId="6" borderId="25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165" fontId="24" fillId="0" borderId="29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>
      <alignment horizontal="center"/>
    </xf>
    <xf numFmtId="45" fontId="24" fillId="0" borderId="29" xfId="0" applyNumberFormat="1" applyFont="1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protection hidden="1"/>
    </xf>
    <xf numFmtId="49" fontId="16" fillId="8" borderId="37" xfId="0" applyNumberFormat="1" applyFont="1" applyFill="1" applyBorder="1" applyAlignment="1" applyProtection="1">
      <alignment horizontal="center" vertical="center" wrapText="1"/>
      <protection hidden="1"/>
    </xf>
    <xf numFmtId="49" fontId="30" fillId="8" borderId="36" xfId="0" applyNumberFormat="1" applyFont="1" applyFill="1" applyBorder="1" applyAlignment="1" applyProtection="1">
      <alignment wrapText="1"/>
      <protection hidden="1"/>
    </xf>
    <xf numFmtId="49" fontId="22" fillId="8" borderId="31" xfId="0" applyNumberFormat="1" applyFont="1" applyFill="1" applyBorder="1" applyAlignment="1" applyProtection="1">
      <alignment wrapText="1"/>
      <protection hidden="1"/>
    </xf>
    <xf numFmtId="49" fontId="22" fillId="8" borderId="23" xfId="0" applyNumberFormat="1" applyFont="1" applyFill="1" applyBorder="1" applyAlignment="1" applyProtection="1">
      <alignment wrapText="1"/>
      <protection hidden="1"/>
    </xf>
    <xf numFmtId="0" fontId="2" fillId="7" borderId="34" xfId="0" applyFont="1" applyFill="1" applyBorder="1" applyAlignment="1" applyProtection="1">
      <alignment horizontal="center"/>
      <protection hidden="1"/>
    </xf>
    <xf numFmtId="0" fontId="2" fillId="7" borderId="35" xfId="0" applyFont="1" applyFill="1" applyBorder="1" applyAlignment="1" applyProtection="1">
      <alignment horizontal="center"/>
      <protection hidden="1"/>
    </xf>
    <xf numFmtId="0" fontId="2" fillId="7" borderId="33" xfId="0" applyFont="1" applyFill="1" applyBorder="1" applyAlignment="1" applyProtection="1">
      <alignment horizontal="center"/>
      <protection hidden="1"/>
    </xf>
    <xf numFmtId="0" fontId="19" fillId="4" borderId="26" xfId="0" applyFont="1" applyFill="1" applyBorder="1" applyAlignment="1" applyProtection="1">
      <alignment horizontal="center"/>
      <protection hidden="1"/>
    </xf>
    <xf numFmtId="0" fontId="19" fillId="4" borderId="25" xfId="0" applyFont="1" applyFill="1" applyBorder="1" applyAlignment="1" applyProtection="1">
      <alignment horizontal="center"/>
      <protection hidden="1"/>
    </xf>
    <xf numFmtId="0" fontId="19" fillId="4" borderId="24" xfId="0" applyFont="1" applyFill="1" applyBorder="1" applyAlignment="1" applyProtection="1">
      <alignment horizontal="center"/>
      <protection hidden="1"/>
    </xf>
    <xf numFmtId="0" fontId="19" fillId="4" borderId="19" xfId="0" applyFont="1" applyFill="1" applyBorder="1" applyAlignment="1" applyProtection="1">
      <alignment horizontal="center"/>
      <protection hidden="1"/>
    </xf>
    <xf numFmtId="0" fontId="19" fillId="4" borderId="18" xfId="0" applyFont="1" applyFill="1" applyBorder="1" applyAlignment="1" applyProtection="1">
      <alignment horizontal="center"/>
      <protection hidden="1"/>
    </xf>
    <xf numFmtId="0" fontId="19" fillId="4" borderId="17" xfId="0" applyFont="1" applyFill="1" applyBorder="1" applyAlignment="1" applyProtection="1">
      <alignment horizontal="center"/>
      <protection hidden="1"/>
    </xf>
    <xf numFmtId="9" fontId="14" fillId="2" borderId="2" xfId="0" applyNumberFormat="1" applyFont="1" applyFill="1" applyBorder="1" applyAlignment="1" applyProtection="1">
      <alignment horizontal="center" vertical="center"/>
      <protection hidden="1"/>
    </xf>
    <xf numFmtId="9" fontId="14" fillId="2" borderId="0" xfId="0" applyNumberFormat="1" applyFont="1" applyFill="1" applyBorder="1" applyAlignment="1" applyProtection="1">
      <alignment horizontal="center" vertical="center"/>
      <protection hidden="1"/>
    </xf>
    <xf numFmtId="9" fontId="14" fillId="2" borderId="6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52" fillId="0" borderId="1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hidden="1"/>
    </xf>
    <xf numFmtId="0" fontId="51" fillId="0" borderId="1" xfId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356"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3114675"/>
          <a:ext cx="34290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2748484" y="3501562"/>
          <a:ext cx="959916" cy="1941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44468" y="3539058"/>
          <a:ext cx="2734734" cy="15070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65501" y="2151647"/>
          <a:ext cx="1104900" cy="1031820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26928" y="7004830"/>
          <a:ext cx="755933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82533" y="61594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78299" y="7120468"/>
          <a:ext cx="715435" cy="176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66675</xdr:rowOff>
    </xdr:from>
    <xdr:to>
      <xdr:col>0</xdr:col>
      <xdr:colOff>390525</xdr:colOff>
      <xdr:row>21</xdr:row>
      <xdr:rowOff>104775</xdr:rowOff>
    </xdr:to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15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310084</xdr:colOff>
      <xdr:row>22</xdr:row>
      <xdr:rowOff>237662</xdr:rowOff>
    </xdr:from>
    <xdr:to>
      <xdr:col>4</xdr:col>
      <xdr:colOff>457200</xdr:colOff>
      <xdr:row>24</xdr:row>
      <xdr:rowOff>38097</xdr:rowOff>
    </xdr:to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3416" cy="384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16935</xdr:colOff>
      <xdr:row>13</xdr:row>
      <xdr:rowOff>245525</xdr:rowOff>
    </xdr:from>
    <xdr:to>
      <xdr:col>14</xdr:col>
      <xdr:colOff>668869</xdr:colOff>
      <xdr:row>19</xdr:row>
      <xdr:rowOff>237064</xdr:rowOff>
    </xdr:to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034" cy="15028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88901</xdr:colOff>
      <xdr:row>8</xdr:row>
      <xdr:rowOff>119647</xdr:rowOff>
    </xdr:from>
    <xdr:to>
      <xdr:col>4</xdr:col>
      <xdr:colOff>313268</xdr:colOff>
      <xdr:row>12</xdr:row>
      <xdr:rowOff>143934</xdr:rowOff>
    </xdr:to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0667" cy="1027587"/>
        </a:xfrm>
        <a:prstGeom prst="rect">
          <a:avLst/>
        </a:prstGeom>
        <a:ln>
          <a:solidFill>
            <a:srgbClr val="4F81BD"/>
          </a:solidFill>
        </a:ln>
      </xdr:spPr>
    </xdr:pic>
    <xdr:clientData/>
  </xdr:twoCellAnchor>
  <xdr:twoCellAnchor editAs="oneCell">
    <xdr:from>
      <xdr:col>13</xdr:col>
      <xdr:colOff>268528</xdr:colOff>
      <xdr:row>28</xdr:row>
      <xdr:rowOff>19830</xdr:rowOff>
    </xdr:from>
    <xdr:to>
      <xdr:col>14</xdr:col>
      <xdr:colOff>372528</xdr:colOff>
      <xdr:row>29</xdr:row>
      <xdr:rowOff>253999</xdr:rowOff>
    </xdr:to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1700" cy="488169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 editAs="oneCell">
    <xdr:from>
      <xdr:col>4</xdr:col>
      <xdr:colOff>25400</xdr:colOff>
      <xdr:row>24</xdr:row>
      <xdr:rowOff>190499</xdr:rowOff>
    </xdr:from>
    <xdr:to>
      <xdr:col>5</xdr:col>
      <xdr:colOff>0</xdr:colOff>
      <xdr:row>28</xdr:row>
      <xdr:rowOff>135466</xdr:rowOff>
    </xdr:to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36600" cy="960967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28</xdr:row>
      <xdr:rowOff>135468</xdr:rowOff>
    </xdr:from>
    <xdr:to>
      <xdr:col>4</xdr:col>
      <xdr:colOff>736601</xdr:colOff>
      <xdr:row>29</xdr:row>
      <xdr:rowOff>58132</xdr:rowOff>
    </xdr:to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6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4" Type="http://schemas.openxmlformats.org/officeDocument/2006/relationships/comments" Target="../comments10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11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4" Type="http://schemas.openxmlformats.org/officeDocument/2006/relationships/comments" Target="../comments12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4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omments" Target="../comments5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4" Type="http://schemas.openxmlformats.org/officeDocument/2006/relationships/comments" Target="../comments6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4" Type="http://schemas.openxmlformats.org/officeDocument/2006/relationships/comments" Target="../comments7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8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4" Type="http://schemas.openxmlformats.org/officeDocument/2006/relationships/comments" Target="../comments9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abSelected="1" topLeftCell="A8" zoomScale="125" zoomScaleNormal="150" zoomScalePageLayoutView="150" workbookViewId="0">
      <selection activeCell="H13" sqref="H13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111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112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102</v>
      </c>
      <c r="C4" s="192" t="s">
        <v>70</v>
      </c>
      <c r="D4" s="193"/>
      <c r="E4" s="151">
        <f ca="1">YEAR(TODAY())-YEAR(B5)</f>
        <v>59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22042</v>
      </c>
      <c r="C5" s="146" t="s">
        <v>64</v>
      </c>
      <c r="D5" s="146"/>
      <c r="E5" s="145">
        <f ca="1">IF(B4="M",220-YEAR(A32)+YEAR(A33),226-YEAR(A32)+YEAR(A33))</f>
        <v>167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11.5</v>
      </c>
      <c r="C6" s="142" t="s">
        <v>58</v>
      </c>
      <c r="D6" s="142"/>
      <c r="E6" s="141">
        <v>183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1.74</v>
      </c>
      <c r="C7" s="137" t="s">
        <v>52</v>
      </c>
      <c r="D7" s="185">
        <v>67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22.129739727837229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/>
      <c r="I10" s="97">
        <f>(H10/E6)</f>
        <v>0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B6*94%</f>
        <v>10.809999999999999</v>
      </c>
      <c r="F11" s="86"/>
      <c r="G11" s="99">
        <v>10</v>
      </c>
      <c r="H11" s="98"/>
      <c r="I11" s="97">
        <f>(H11/E6)</f>
        <v>0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37.834999999999994</v>
      </c>
      <c r="F12" s="86"/>
      <c r="G12" s="99">
        <v>9</v>
      </c>
      <c r="H12" s="98"/>
      <c r="I12" s="97">
        <f>(H12/E6)</f>
        <v>0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/>
      <c r="I13" s="97">
        <f>(H13/E6)</f>
        <v>0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183</v>
      </c>
      <c r="I14" s="97">
        <f>(H14/E6)</f>
        <v>1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182</v>
      </c>
      <c r="I15" s="97">
        <f>(H15/E6)</f>
        <v>0.99453551912568305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175</v>
      </c>
      <c r="I16" s="97">
        <f>(H16/E6)</f>
        <v>0.95628415300546443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7.7089115016959614E-3</v>
      </c>
      <c r="C17" s="101">
        <f>IF(B17,3600*2/(HOUR(B17)*3600+MINUTE(B17)*60+SECOND(B17)),TEXT(,""))</f>
        <v>10.810810810810811</v>
      </c>
      <c r="D17" s="100" t="str">
        <f>IF(B17,TEXT(B17/2,"mm:ss"),TEXT(,""))</f>
        <v>05:33</v>
      </c>
      <c r="E17" s="87"/>
      <c r="F17" s="86"/>
      <c r="G17" s="99">
        <v>4</v>
      </c>
      <c r="H17" s="98"/>
      <c r="I17" s="97">
        <f>(H17/E6)</f>
        <v>0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1:02:10</v>
      </c>
      <c r="C18" s="101">
        <f>IF(B17,3600*10/(HOUR(B18)*3600+MINUTE(B18)*60+SECOND(B18)),TEXT(,""))</f>
        <v>9.6514745308310985</v>
      </c>
      <c r="D18" s="100" t="str">
        <f>IF(B17,TEXT(B18/10,"mm:ss"),TEXT(,""))</f>
        <v>06:13</v>
      </c>
      <c r="E18" s="87"/>
      <c r="F18" s="86"/>
      <c r="G18" s="99">
        <v>3</v>
      </c>
      <c r="H18" s="109">
        <v>139</v>
      </c>
      <c r="I18" s="97">
        <f>(H18/E6)</f>
        <v>0.7595628415300546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2:27:21</v>
      </c>
      <c r="C19" s="101">
        <f>IF(B17,C18-1.1,TEXT(,""))</f>
        <v>8.5514745308310989</v>
      </c>
      <c r="D19" s="100" t="str">
        <f>IF(B17,TEXT(B19/21,"mm:ss"),TEXT(,""))</f>
        <v>07:01</v>
      </c>
      <c r="E19" s="87"/>
      <c r="F19" s="86"/>
      <c r="G19" s="99">
        <v>2</v>
      </c>
      <c r="H19" s="98"/>
      <c r="I19" s="97">
        <f>(H19/E6)</f>
        <v>0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5:39:45</v>
      </c>
      <c r="C20" s="89">
        <f>IF(B17,C19-1.1,TEXT(,""))</f>
        <v>7.4514745308310992</v>
      </c>
      <c r="D20" s="88" t="str">
        <f>IF(B17,TEXT(B20/42.195,"mm:ss"),TEXT(,""))</f>
        <v>08:03</v>
      </c>
      <c r="E20" s="87"/>
      <c r="F20" s="86"/>
      <c r="G20" s="85">
        <v>1</v>
      </c>
      <c r="H20" s="84">
        <v>98</v>
      </c>
      <c r="I20" s="83">
        <f>(H20/E6)</f>
        <v>0.53551912568306015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GOFFIN</v>
      </c>
      <c r="B24" s="228" t="str">
        <f>B3</f>
        <v>Solange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9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10.809999999999999</v>
      </c>
      <c r="K25" s="236"/>
      <c r="L25" s="237">
        <f>1/24/$J25</f>
        <v>3.8544557508479807E-3</v>
      </c>
      <c r="M25" s="236"/>
      <c r="N25" s="237">
        <f>$L25/10</f>
        <v>3.8544557508479808E-4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109.8</v>
      </c>
      <c r="C26" s="48">
        <f>E6*C25</f>
        <v>128.1</v>
      </c>
      <c r="D26" s="48">
        <f>E6*D25</f>
        <v>146.4</v>
      </c>
      <c r="E26" s="47"/>
      <c r="F26" s="44"/>
      <c r="G26" s="232" t="s">
        <v>9</v>
      </c>
      <c r="H26" s="233"/>
      <c r="I26" s="234"/>
      <c r="J26" s="43">
        <f>C11*85%</f>
        <v>9.1884999999999994</v>
      </c>
      <c r="K26" s="43">
        <f>C11*92%</f>
        <v>9.9451999999999998</v>
      </c>
      <c r="L26" s="42">
        <f>1/24/$J26</f>
        <v>4.5346538245270357E-3</v>
      </c>
      <c r="M26" s="42">
        <f>1/24/$K26</f>
        <v>4.1896258161391092E-3</v>
      </c>
      <c r="N26" s="42">
        <f>$L26/10</f>
        <v>4.5346538245270358E-4</v>
      </c>
      <c r="O26" s="41">
        <f>$M26/10</f>
        <v>4.1896258161391094E-4</v>
      </c>
      <c r="R26" s="239"/>
      <c r="S26" s="239"/>
      <c r="T26" s="168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8.6479999999999997</v>
      </c>
      <c r="K27" s="43">
        <f>C11*85%</f>
        <v>9.1884999999999994</v>
      </c>
      <c r="L27" s="42">
        <f>1/24/$J27</f>
        <v>4.818069688559975E-3</v>
      </c>
      <c r="M27" s="42">
        <f>1/24/$K27</f>
        <v>4.5346538245270357E-3</v>
      </c>
      <c r="N27" s="42">
        <f>$L27/10</f>
        <v>4.8180696885599748E-4</v>
      </c>
      <c r="O27" s="41">
        <f>$M27/10</f>
        <v>4.5346538245270358E-4</v>
      </c>
      <c r="R27" s="239"/>
      <c r="S27" s="239"/>
      <c r="T27" s="168"/>
    </row>
    <row r="28" spans="1:20" ht="20" customHeight="1" thickBot="1" x14ac:dyDescent="0.25">
      <c r="A28" s="40" t="s">
        <v>6</v>
      </c>
      <c r="B28" s="39">
        <f>E6*B27</f>
        <v>146.4</v>
      </c>
      <c r="C28" s="39">
        <f>E6*C27</f>
        <v>155.54999999999998</v>
      </c>
      <c r="D28" s="39">
        <f>E6*D27</f>
        <v>164.70000000000002</v>
      </c>
      <c r="E28" s="31"/>
      <c r="F28" s="38"/>
      <c r="G28" s="250" t="s">
        <v>5</v>
      </c>
      <c r="H28" s="251"/>
      <c r="I28" s="252"/>
      <c r="J28" s="37">
        <f>C11*72%</f>
        <v>7.783199999999999</v>
      </c>
      <c r="K28" s="37">
        <f>C11*80%</f>
        <v>8.6479999999999997</v>
      </c>
      <c r="L28" s="36">
        <f>1/24/$J28</f>
        <v>5.3534107650666397E-3</v>
      </c>
      <c r="M28" s="36">
        <f>1/24/$K28</f>
        <v>4.818069688559975E-3</v>
      </c>
      <c r="N28" s="35">
        <f>$L28/10</f>
        <v>5.3534107650666401E-4</v>
      </c>
      <c r="O28" s="34">
        <f>$M28/10</f>
        <v>4.8180696885599748E-4</v>
      </c>
      <c r="R28" s="239"/>
      <c r="S28" s="239"/>
      <c r="T28" s="168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70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8"/>
    </row>
    <row r="30" spans="1:20" ht="20" customHeight="1" thickBot="1" x14ac:dyDescent="0.25">
      <c r="A30" s="26" t="s">
        <v>1</v>
      </c>
      <c r="B30" s="25">
        <f>E6*B29</f>
        <v>164.70000000000002</v>
      </c>
      <c r="C30" s="25">
        <f>E6*C29</f>
        <v>173.85</v>
      </c>
      <c r="D30" s="25">
        <f>E6*D29</f>
        <v>183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22042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355" priority="26" stopIfTrue="1">
      <formula>IF($I11&gt;=0.9,TRUE,FALSE)</formula>
    </cfRule>
    <cfRule type="expression" dxfId="1354" priority="27" stopIfTrue="1">
      <formula>IF($I11&lt;0.9,TRUE,FALSE)</formula>
    </cfRule>
  </conditionalFormatting>
  <conditionalFormatting sqref="I3:I20">
    <cfRule type="cellIs" dxfId="1353" priority="21" stopIfTrue="1" operator="equal">
      <formula>0</formula>
    </cfRule>
    <cfRule type="cellIs" dxfId="1352" priority="22" stopIfTrue="1" operator="lessThan">
      <formula>0.6</formula>
    </cfRule>
    <cfRule type="cellIs" dxfId="1351" priority="23" stopIfTrue="1" operator="lessThan">
      <formula>0.8</formula>
    </cfRule>
    <cfRule type="cellIs" dxfId="1350" priority="24" stopIfTrue="1" operator="between">
      <formula>0.8</formula>
      <formula>0.899999999999999</formula>
    </cfRule>
    <cfRule type="cellIs" dxfId="1349" priority="25" stopIfTrue="1" operator="greaterThanOrEqual">
      <formula>0.9</formula>
    </cfRule>
  </conditionalFormatting>
  <conditionalFormatting sqref="H3:H20">
    <cfRule type="expression" dxfId="1348" priority="16" stopIfTrue="1">
      <formula>IF($I3=0,TRUE,FALSE)</formula>
    </cfRule>
    <cfRule type="expression" dxfId="1347" priority="17" stopIfTrue="1">
      <formula>IF($I3&lt;0.6,TRUE,FALSE)</formula>
    </cfRule>
    <cfRule type="expression" dxfId="1346" priority="18" stopIfTrue="1">
      <formula>IF($I3&lt;0.8,TRUE,FALSE)</formula>
    </cfRule>
    <cfRule type="expression" dxfId="1345" priority="19" stopIfTrue="1">
      <formula>IF($I3&lt;0.9,TRUE,FALSE)</formula>
    </cfRule>
    <cfRule type="expression" dxfId="1344" priority="20" stopIfTrue="1">
      <formula>IF($I3&gt;=0.9,TRUE,FALSE)</formula>
    </cfRule>
  </conditionalFormatting>
  <conditionalFormatting sqref="G3:G20">
    <cfRule type="expression" dxfId="1343" priority="11" stopIfTrue="1">
      <formula>IF($I3=0,TRUE,FALSE)</formula>
    </cfRule>
    <cfRule type="expression" dxfId="1342" priority="12" stopIfTrue="1">
      <formula>IF($I3&lt;0.6,TRUE,FALSE)</formula>
    </cfRule>
    <cfRule type="expression" dxfId="1341" priority="13" stopIfTrue="1">
      <formula>IF($I3&lt;0.8,TRUE,FALSE)</formula>
    </cfRule>
    <cfRule type="expression" dxfId="1340" priority="14" stopIfTrue="1">
      <formula>IF($I3&lt;0.9,TRUE,FALSE)</formula>
    </cfRule>
    <cfRule type="expression" dxfId="1339" priority="15" stopIfTrue="1">
      <formula>IF($I3&gt;=0.9,TRUE,FALSE)</formula>
    </cfRule>
  </conditionalFormatting>
  <conditionalFormatting sqref="J14">
    <cfRule type="expression" dxfId="1338" priority="28">
      <formula>IF(12&lt;0.51*C11,TRUE,FALSE)</formula>
    </cfRule>
    <cfRule type="expression" dxfId="1337" priority="29" stopIfTrue="1">
      <formula>IF(12&gt;1.07*C11,TRUE,FALSE)</formula>
    </cfRule>
    <cfRule type="expression" dxfId="1336" priority="30" stopIfTrue="1">
      <formula>IF(12&gt;=0.86*C11,TRUE,FALSE)</formula>
    </cfRule>
    <cfRule type="expression" dxfId="1335" priority="31" stopIfTrue="1">
      <formula>IF(12&lt;0.71*C11,TRUE,FALSE)</formula>
    </cfRule>
    <cfRule type="expression" dxfId="1334" priority="32" stopIfTrue="1">
      <formula>IF(12&lt;0.86*C11,TRUE,FALSE)</formula>
    </cfRule>
  </conditionalFormatting>
  <conditionalFormatting sqref="J19">
    <cfRule type="expression" dxfId="1333" priority="33" stopIfTrue="1">
      <formula>IF(7&gt;1.07*C11,TRUE,FALSE)</formula>
    </cfRule>
    <cfRule type="expression" dxfId="1332" priority="34" stopIfTrue="1">
      <formula>IF(7&gt;=0.86*C11,TRUE,FALSE)</formula>
    </cfRule>
    <cfRule type="expression" dxfId="1331" priority="35" stopIfTrue="1">
      <formula>IF(7&lt;0.51*C11,TRUE,FALSE)</formula>
    </cfRule>
    <cfRule type="expression" dxfId="1330" priority="36" stopIfTrue="1">
      <formula>IF(7&lt;0.71*C11,TRUE,FALSE)</formula>
    </cfRule>
    <cfRule type="expression" dxfId="1329" priority="37" stopIfTrue="1">
      <formula>IF(7&lt;0.86*C11,TRUE,FALSE)</formula>
    </cfRule>
  </conditionalFormatting>
  <conditionalFormatting sqref="J18">
    <cfRule type="expression" dxfId="1328" priority="38" stopIfTrue="1">
      <formula>IF(8&gt;1.07*C11,TRUE,FALSE)</formula>
    </cfRule>
    <cfRule type="expression" dxfId="1327" priority="39" stopIfTrue="1">
      <formula>IF(8&gt;=0.86*C11,TRUE,FALSE)</formula>
    </cfRule>
    <cfRule type="expression" dxfId="1326" priority="40" stopIfTrue="1">
      <formula>IF(8&lt;0.51*C11,TRUE,FALSE)</formula>
    </cfRule>
    <cfRule type="expression" dxfId="1325" priority="41" stopIfTrue="1">
      <formula>IF(8&lt;0.71*C11,TRUE,FALSE)</formula>
    </cfRule>
    <cfRule type="expression" dxfId="1324" priority="42" stopIfTrue="1">
      <formula>IF(8&lt;0.86*C11,TRUE,FALSE)</formula>
    </cfRule>
  </conditionalFormatting>
  <conditionalFormatting sqref="J17">
    <cfRule type="expression" dxfId="1323" priority="43" stopIfTrue="1">
      <formula>IF(9&gt;1.07*C11,TRUE,FALSE)</formula>
    </cfRule>
    <cfRule type="expression" dxfId="1322" priority="44" stopIfTrue="1">
      <formula>IF(9&gt;=0.86*C11,TRUE,FALSE)</formula>
    </cfRule>
    <cfRule type="expression" dxfId="1321" priority="45" stopIfTrue="1">
      <formula>IF(9&lt;0.51*C11,TRUE,FALSE)</formula>
    </cfRule>
    <cfRule type="expression" dxfId="1320" priority="46" stopIfTrue="1">
      <formula>IF(9&lt;0.71*C11,TRUE,FALSE)</formula>
    </cfRule>
    <cfRule type="expression" dxfId="1319" priority="47" stopIfTrue="1">
      <formula>IF(9&lt;0.86*C11,TRUE,FALSE)</formula>
    </cfRule>
  </conditionalFormatting>
  <conditionalFormatting sqref="J16">
    <cfRule type="expression" dxfId="1318" priority="48" stopIfTrue="1">
      <formula>IF(10&gt;1.07*C11,TRUE,FALSE)</formula>
    </cfRule>
    <cfRule type="expression" dxfId="1317" priority="49" stopIfTrue="1">
      <formula>IF(10&gt;=0.86*C11,TRUE,FALSE)</formula>
    </cfRule>
    <cfRule type="expression" dxfId="1316" priority="50" stopIfTrue="1">
      <formula>IF(10&lt;0.51*C11,TRUE,FALSE)</formula>
    </cfRule>
    <cfRule type="expression" dxfId="1315" priority="51" stopIfTrue="1">
      <formula>IF(10&lt;0.73*C11,TRUE,FALSE)</formula>
    </cfRule>
    <cfRule type="expression" dxfId="1314" priority="52" stopIfTrue="1">
      <formula>IF(10&lt;0.86*C11,TRUE,FALSE)</formula>
    </cfRule>
  </conditionalFormatting>
  <conditionalFormatting sqref="J15">
    <cfRule type="expression" dxfId="1313" priority="53" stopIfTrue="1">
      <formula>IF(11&gt;1.07*C11,TRUE,FALSE)</formula>
    </cfRule>
    <cfRule type="expression" dxfId="1312" priority="54" stopIfTrue="1">
      <formula>IF(11&gt;=0.86*C11,TRUE,FALSE)</formula>
    </cfRule>
    <cfRule type="expression" dxfId="1311" priority="55" stopIfTrue="1">
      <formula>IF(11&lt;0.51*C11,TRUE,FALSE)</formula>
    </cfRule>
    <cfRule type="expression" dxfId="1310" priority="56" stopIfTrue="1">
      <formula>IF(11&lt;0.71*C11,TRUE,FALSE)</formula>
    </cfRule>
    <cfRule type="expression" dxfId="1309" priority="57" stopIfTrue="1">
      <formula>IF(11&lt;0.86*C11,TRUE,FALSE)</formula>
    </cfRule>
  </conditionalFormatting>
  <conditionalFormatting sqref="J13">
    <cfRule type="expression" dxfId="1308" priority="58" stopIfTrue="1">
      <formula>IF(13&gt;1.07*C11,TRUE,FALSE)</formula>
    </cfRule>
    <cfRule type="expression" dxfId="1307" priority="59" stopIfTrue="1">
      <formula>IF(13&gt;=0.86*C11,TRUE,FALSE)</formula>
    </cfRule>
    <cfRule type="expression" dxfId="1306" priority="60" stopIfTrue="1">
      <formula>IF(13&lt;0.51*C11,TRUE,FALSE)</formula>
    </cfRule>
    <cfRule type="expression" dxfId="1305" priority="61" stopIfTrue="1">
      <formula>IF(13&lt;0.71*C11,TRUE,FALSE)</formula>
    </cfRule>
    <cfRule type="expression" dxfId="1304" priority="62" stopIfTrue="1">
      <formula>IF(13&lt;0.86*C11,TRUE,FALSE)</formula>
    </cfRule>
  </conditionalFormatting>
  <conditionalFormatting sqref="J12">
    <cfRule type="expression" dxfId="1303" priority="63" stopIfTrue="1">
      <formula>IF(14&gt;1.07*C11,TRUE,FALSE)</formula>
    </cfRule>
    <cfRule type="expression" dxfId="1302" priority="64" stopIfTrue="1">
      <formula>IF(14&gt;=0.86*C11,TRUE,FALSE)</formula>
    </cfRule>
    <cfRule type="expression" dxfId="1301" priority="65" stopIfTrue="1">
      <formula>IF(14&lt;0.51*C11,TRUE,FALSE)</formula>
    </cfRule>
    <cfRule type="expression" dxfId="1300" priority="66" stopIfTrue="1">
      <formula>IF(14&lt;0.71*C11,TRUE,FALSE)</formula>
    </cfRule>
    <cfRule type="expression" dxfId="1299" priority="67" stopIfTrue="1">
      <formula>IF(14&lt;0.86*C11,TRUE,FALSE)</formula>
    </cfRule>
  </conditionalFormatting>
  <conditionalFormatting sqref="J11">
    <cfRule type="expression" dxfId="1298" priority="68" stopIfTrue="1">
      <formula>IF(15&gt;1.07*C11,TRUE,FALSE)</formula>
    </cfRule>
    <cfRule type="expression" dxfId="1297" priority="69" stopIfTrue="1">
      <formula>IF(15&gt;=0.86*C11,TRUE,FALSE)</formula>
    </cfRule>
    <cfRule type="expression" dxfId="1296" priority="70">
      <formula>IF(15&lt;0.51*C11,TRUE,FALSE)</formula>
    </cfRule>
    <cfRule type="expression" dxfId="1295" priority="71" stopIfTrue="1">
      <formula>IF(15&lt;0.71*C11,TRUE,FALSE)</formula>
    </cfRule>
    <cfRule type="expression" dxfId="1294" priority="72" stopIfTrue="1">
      <formula>IF(15&lt;0.86*C11,TRUE,FALSE)</formula>
    </cfRule>
  </conditionalFormatting>
  <conditionalFormatting sqref="J10">
    <cfRule type="expression" dxfId="1293" priority="73">
      <formula>IF(16&lt;0.51*C11,TRUE,FALSE)</formula>
    </cfRule>
    <cfRule type="expression" dxfId="1292" priority="74" stopIfTrue="1">
      <formula>IF(16&gt;1.07*C11,TRUE,FALSE)</formula>
    </cfRule>
    <cfRule type="expression" dxfId="1291" priority="75" stopIfTrue="1">
      <formula>IF(16&gt;=0.86*C11,TRUE,FALSE)</formula>
    </cfRule>
    <cfRule type="expression" dxfId="1290" priority="76" stopIfTrue="1">
      <formula>IF(16&lt;0.71*C11,TRUE,FALSE)</formula>
    </cfRule>
    <cfRule type="expression" dxfId="1289" priority="77" stopIfTrue="1">
      <formula>IF(16&lt;0.86*C11,TRUE,FALSE)</formula>
    </cfRule>
  </conditionalFormatting>
  <conditionalFormatting sqref="J9">
    <cfRule type="expression" dxfId="1288" priority="78">
      <formula>IF(17&lt;0.51*C11,TRUE,FALSE)</formula>
    </cfRule>
    <cfRule type="expression" dxfId="1287" priority="79" stopIfTrue="1">
      <formula>IF(17&gt;1.07*C11,TRUE,FALSE)</formula>
    </cfRule>
    <cfRule type="expression" dxfId="1286" priority="80" stopIfTrue="1">
      <formula>IF(17&lt;0.71*C11,TRUE,FALSE)</formula>
    </cfRule>
    <cfRule type="expression" dxfId="1285" priority="81" stopIfTrue="1">
      <formula>IF(17&lt;0.86*C11,TRUE,FALSE)</formula>
    </cfRule>
    <cfRule type="expression" dxfId="1284" priority="82" stopIfTrue="1">
      <formula>IF(17&gt;=0.86*C11,TRUE,FALSE)</formula>
    </cfRule>
  </conditionalFormatting>
  <conditionalFormatting sqref="J8">
    <cfRule type="expression" dxfId="1283" priority="83" stopIfTrue="1">
      <formula>IF(18&gt;1.07*C11,TRUE,FALSE)</formula>
    </cfRule>
    <cfRule type="expression" dxfId="1282" priority="84" stopIfTrue="1">
      <formula>IF(18&gt;=0.86*C11,TRUE,FALSE)</formula>
    </cfRule>
    <cfRule type="expression" dxfId="1281" priority="85" stopIfTrue="1">
      <formula>IF(18&lt;0.51*C11,TRUE,FALSE)</formula>
    </cfRule>
    <cfRule type="expression" dxfId="1280" priority="86" stopIfTrue="1">
      <formula>IF(18&lt;0.71*C11,TRUE,FALSE)</formula>
    </cfRule>
    <cfRule type="expression" dxfId="1279" priority="87" stopIfTrue="1">
      <formula>IF(18&lt;0.86*C11,TRUE,FALSE)</formula>
    </cfRule>
  </conditionalFormatting>
  <conditionalFormatting sqref="J7">
    <cfRule type="expression" dxfId="1278" priority="88" stopIfTrue="1">
      <formula>IF(19&gt;1.07*C11,TRUE,FALSE)</formula>
    </cfRule>
    <cfRule type="expression" dxfId="1277" priority="89" stopIfTrue="1">
      <formula>IF(19&gt;=0.86*C11,TRUE,FALSE)</formula>
    </cfRule>
    <cfRule type="expression" dxfId="1276" priority="90" stopIfTrue="1">
      <formula>IF(19&lt;0.51*C11,TRUE,FALSE)</formula>
    </cfRule>
    <cfRule type="expression" dxfId="1275" priority="91" stopIfTrue="1">
      <formula>IF(19&lt;0.71*C11,TRUE,FALSE)</formula>
    </cfRule>
    <cfRule type="expression" dxfId="1274" priority="92" stopIfTrue="1">
      <formula>IF(19&lt;0.86*C11,TRUE,FALSE)</formula>
    </cfRule>
  </conditionalFormatting>
  <conditionalFormatting sqref="J6">
    <cfRule type="expression" dxfId="1273" priority="93" stopIfTrue="1">
      <formula>IF(20&gt;1.07*C11,TRUE,FALSE)</formula>
    </cfRule>
    <cfRule type="expression" dxfId="1272" priority="94" stopIfTrue="1">
      <formula>IF(20&gt;=0.86*C11,TRUE,FALSE)</formula>
    </cfRule>
    <cfRule type="expression" dxfId="1271" priority="95" stopIfTrue="1">
      <formula>IF(20&lt;0.71*C11,TRUE,FALSE)</formula>
    </cfRule>
    <cfRule type="expression" dxfId="1270" priority="96" stopIfTrue="1">
      <formula>IF(20&lt;0.86*C11,TRUE,FALSE)</formula>
    </cfRule>
  </conditionalFormatting>
  <conditionalFormatting sqref="J5">
    <cfRule type="expression" dxfId="1269" priority="97" stopIfTrue="1">
      <formula>IF(21&gt;1.07*C11,TRUE,FALSE)</formula>
    </cfRule>
    <cfRule type="expression" dxfId="1268" priority="98" stopIfTrue="1">
      <formula>IF(21&gt;=0.86*C11,TRUE,FALSE)</formula>
    </cfRule>
    <cfRule type="expression" dxfId="1267" priority="99" stopIfTrue="1">
      <formula>IF(21&lt;0.71*C11,TRUE,FALSE)</formula>
    </cfRule>
    <cfRule type="expression" dxfId="1266" priority="100" stopIfTrue="1">
      <formula>IF(21&lt;0.86*C11,TRUE,FALSE)</formula>
    </cfRule>
  </conditionalFormatting>
  <conditionalFormatting sqref="J4">
    <cfRule type="expression" dxfId="1265" priority="101" stopIfTrue="1">
      <formula>IF(22&gt;1.07*C11,TRUE,FALSE)</formula>
    </cfRule>
    <cfRule type="expression" dxfId="1264" priority="102" stopIfTrue="1">
      <formula>IF(22&gt;=0.86*C11,TRUE,FALSE)</formula>
    </cfRule>
    <cfRule type="expression" dxfId="1263" priority="103" stopIfTrue="1">
      <formula>IF(22&lt;0.71*C11,TRUE,FALSE)</formula>
    </cfRule>
    <cfRule type="expression" dxfId="1262" priority="104" stopIfTrue="1">
      <formula>IF(22&lt;0.86*C11,TRUE,FALSE)</formula>
    </cfRule>
  </conditionalFormatting>
  <conditionalFormatting sqref="J3">
    <cfRule type="expression" dxfId="1261" priority="105" stopIfTrue="1">
      <formula>IF(23&gt;1.07*C11,TRUE,FALSE)</formula>
    </cfRule>
    <cfRule type="expression" dxfId="1260" priority="106" stopIfTrue="1">
      <formula>IF(23&gt;=0.86*C11,TRUE,FALSE)</formula>
    </cfRule>
    <cfRule type="expression" dxfId="1259" priority="107" stopIfTrue="1">
      <formula>IF(23&lt;0.71*C11,TRUE,FALSE)</formula>
    </cfRule>
    <cfRule type="expression" dxfId="1258" priority="108" stopIfTrue="1">
      <formula>IF(23&lt;0.86*C11,TRUE,FALSE)</formula>
    </cfRule>
  </conditionalFormatting>
  <conditionalFormatting sqref="J20">
    <cfRule type="expression" dxfId="1257" priority="109" stopIfTrue="1">
      <formula>IF(6&gt;1.07*C11,TRUE,FALSE)</formula>
    </cfRule>
    <cfRule type="expression" dxfId="1256" priority="110" stopIfTrue="1">
      <formula>IF(6&gt;=0.86*C11,TRUE,FALSE)</formula>
    </cfRule>
    <cfRule type="expression" dxfId="1255" priority="111" stopIfTrue="1">
      <formula>IF(6&lt;0.55*C11,TRUE,FALSE)</formula>
    </cfRule>
    <cfRule type="expression" dxfId="1254" priority="112" stopIfTrue="1">
      <formula>IF(6&lt;0.71*C11,TRUE,FALSE)</formula>
    </cfRule>
    <cfRule type="expression" dxfId="1253" priority="113" stopIfTrue="1">
      <formula>IF(6&lt;0.86*C11,TRUE,FALSE)</formula>
    </cfRule>
  </conditionalFormatting>
  <conditionalFormatting sqref="B8">
    <cfRule type="cellIs" dxfId="1252" priority="6" stopIfTrue="1" operator="equal">
      <formula>0</formula>
    </cfRule>
    <cfRule type="cellIs" dxfId="1251" priority="7" stopIfTrue="1" operator="lessThan">
      <formula>18.5</formula>
    </cfRule>
    <cfRule type="cellIs" dxfId="1250" priority="8" stopIfTrue="1" operator="lessThan">
      <formula>25</formula>
    </cfRule>
    <cfRule type="cellIs" dxfId="1249" priority="9" stopIfTrue="1" operator="between">
      <formula>30</formula>
      <formula>0.899999999999999</formula>
    </cfRule>
    <cfRule type="cellIs" dxfId="1248" priority="10" stopIfTrue="1" operator="greaterThanOrEqual">
      <formula>30</formula>
    </cfRule>
  </conditionalFormatting>
  <conditionalFormatting sqref="C8">
    <cfRule type="cellIs" dxfId="1247" priority="1" stopIfTrue="1" operator="equal">
      <formula>0</formula>
    </cfRule>
    <cfRule type="cellIs" dxfId="1246" priority="2" stopIfTrue="1" operator="lessThan">
      <formula>18.5</formula>
    </cfRule>
    <cfRule type="cellIs" dxfId="1245" priority="3" stopIfTrue="1" operator="lessThan">
      <formula>25</formula>
    </cfRule>
    <cfRule type="cellIs" dxfId="1244" priority="4" stopIfTrue="1" operator="between">
      <formula>30</formula>
      <formula>0.899999999999999</formula>
    </cfRule>
    <cfRule type="cellIs" dxfId="1243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17" zoomScale="150" zoomScaleNormal="150" zoomScalePageLayoutView="150" workbookViewId="0">
      <selection activeCell="H8" sqref="H8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93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94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71</v>
      </c>
      <c r="C4" s="192" t="s">
        <v>70</v>
      </c>
      <c r="D4" s="193"/>
      <c r="E4" s="151">
        <f ca="1">YEAR(TODAY())-YEAR(B5)</f>
        <v>54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23933</v>
      </c>
      <c r="C5" s="146" t="s">
        <v>64</v>
      </c>
      <c r="D5" s="146"/>
      <c r="E5" s="145">
        <f ca="1">IF(B4="M",220-YEAR(A32)+YEAR(A33),226-YEAR(A32)+YEAR(A33))</f>
        <v>166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16.2</v>
      </c>
      <c r="C6" s="142" t="s">
        <v>58</v>
      </c>
      <c r="D6" s="142"/>
      <c r="E6" s="141">
        <v>171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1.81</v>
      </c>
      <c r="C7" s="137" t="s">
        <v>52</v>
      </c>
      <c r="D7" s="185">
        <v>83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25.33500198406642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>
        <v>171</v>
      </c>
      <c r="I9" s="97">
        <f>(H9/E6)</f>
        <v>1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>
        <v>170</v>
      </c>
      <c r="I10" s="97">
        <f>(H10/E6)</f>
        <v>0.99415204678362568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B6*95%</f>
        <v>15.389999999999999</v>
      </c>
      <c r="F11" s="86"/>
      <c r="G11" s="99">
        <v>10</v>
      </c>
      <c r="H11" s="98">
        <v>171</v>
      </c>
      <c r="I11" s="97">
        <f>(H11/E6)</f>
        <v>1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53.864999999999995</v>
      </c>
      <c r="F12" s="86"/>
      <c r="G12" s="99">
        <v>9</v>
      </c>
      <c r="H12" s="98">
        <v>167</v>
      </c>
      <c r="I12" s="97">
        <f>(H12/E6)</f>
        <v>0.97660818713450293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157</v>
      </c>
      <c r="I13" s="97">
        <f>(H13/E6)</f>
        <v>0.91812865497076024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151</v>
      </c>
      <c r="I14" s="97">
        <f>(H14/E6)</f>
        <v>0.88304093567251463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147</v>
      </c>
      <c r="I15" s="97">
        <f>(H15/E6)</f>
        <v>0.85964912280701755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141</v>
      </c>
      <c r="I16" s="97">
        <f>(H16/E6)</f>
        <v>0.82456140350877194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5.4147714966428419E-3</v>
      </c>
      <c r="C17" s="101">
        <f>IF(B17,3600*2/(HOUR(B17)*3600+MINUTE(B17)*60+SECOND(B17)),TEXT(,""))</f>
        <v>15.384615384615385</v>
      </c>
      <c r="D17" s="100" t="str">
        <f>IF(B17,TEXT(B17/2,"mm:ss"),TEXT(,""))</f>
        <v>03:54</v>
      </c>
      <c r="E17" s="87"/>
      <c r="F17" s="86"/>
      <c r="G17" s="99">
        <v>4</v>
      </c>
      <c r="H17" s="98">
        <v>137</v>
      </c>
      <c r="I17" s="97">
        <f>(H17/E6)</f>
        <v>0.80116959064327486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0:43:40</v>
      </c>
      <c r="C18" s="101">
        <f>IF(B17,3600*10/(HOUR(B18)*3600+MINUTE(B18)*60+SECOND(B18)),TEXT(,""))</f>
        <v>13.740458015267176</v>
      </c>
      <c r="D18" s="100" t="str">
        <f>IF(B17,TEXT(B18/10,"mm:ss"),TEXT(,""))</f>
        <v>04:22</v>
      </c>
      <c r="E18" s="87"/>
      <c r="F18" s="86"/>
      <c r="G18" s="99">
        <v>3</v>
      </c>
      <c r="H18" s="109">
        <v>132</v>
      </c>
      <c r="I18" s="97">
        <f>(H18/E6)</f>
        <v>0.77192982456140347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1:39:41</v>
      </c>
      <c r="C19" s="101">
        <f>IF(B17,C18-1.1,TEXT(,""))</f>
        <v>12.640458015267177</v>
      </c>
      <c r="D19" s="100" t="str">
        <f>IF(B17,TEXT(B19/21,"mm:ss"),TEXT(,""))</f>
        <v>04:45</v>
      </c>
      <c r="E19" s="87"/>
      <c r="F19" s="86"/>
      <c r="G19" s="99">
        <v>2</v>
      </c>
      <c r="H19" s="98">
        <v>117</v>
      </c>
      <c r="I19" s="97">
        <f>(H19/E6)</f>
        <v>0.68421052631578949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3:39:23</v>
      </c>
      <c r="C20" s="89">
        <f>IF(B17,C19-1.1,TEXT(,""))</f>
        <v>11.540458015267177</v>
      </c>
      <c r="D20" s="88" t="str">
        <f>IF(B17,TEXT(B20/42.195,"mm:ss"),TEXT(,""))</f>
        <v>05:12</v>
      </c>
      <c r="E20" s="87"/>
      <c r="F20" s="86"/>
      <c r="G20" s="85">
        <v>1</v>
      </c>
      <c r="H20" s="84">
        <v>105</v>
      </c>
      <c r="I20" s="83">
        <f>(H20/E6)</f>
        <v>0.61403508771929827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HENDRICKX</v>
      </c>
      <c r="B24" s="228" t="str">
        <f>B3</f>
        <v>Pierre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6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15.389999999999999</v>
      </c>
      <c r="K25" s="236"/>
      <c r="L25" s="237">
        <f>1/24/$J25</f>
        <v>2.707385748321421E-3</v>
      </c>
      <c r="M25" s="236"/>
      <c r="N25" s="237">
        <f>$L25/10</f>
        <v>2.7073857483214209E-4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102.6</v>
      </c>
      <c r="C26" s="48">
        <f>E6*C25</f>
        <v>119.69999999999999</v>
      </c>
      <c r="D26" s="48">
        <f>E6*D25</f>
        <v>136.80000000000001</v>
      </c>
      <c r="E26" s="47"/>
      <c r="F26" s="44"/>
      <c r="G26" s="232" t="s">
        <v>9</v>
      </c>
      <c r="H26" s="233"/>
      <c r="I26" s="234"/>
      <c r="J26" s="43">
        <f>C11*85%</f>
        <v>13.081499999999998</v>
      </c>
      <c r="K26" s="43">
        <f>C11*92%</f>
        <v>14.158799999999999</v>
      </c>
      <c r="L26" s="42">
        <f>1/24/$J26</f>
        <v>3.1851597039075541E-3</v>
      </c>
      <c r="M26" s="42">
        <f>1/24/$K26</f>
        <v>2.9428105960015443E-3</v>
      </c>
      <c r="N26" s="42">
        <f>$L26/10</f>
        <v>3.1851597039075539E-4</v>
      </c>
      <c r="O26" s="41">
        <f>$M26/10</f>
        <v>2.9428105960015443E-4</v>
      </c>
      <c r="R26" s="239"/>
      <c r="S26" s="239"/>
      <c r="T26" s="165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12.311999999999999</v>
      </c>
      <c r="K27" s="43">
        <f>C11*85%</f>
        <v>13.081499999999998</v>
      </c>
      <c r="L27" s="42">
        <f>1/24/$J27</f>
        <v>3.384232185401776E-3</v>
      </c>
      <c r="M27" s="42">
        <f>1/24/$K27</f>
        <v>3.1851597039075541E-3</v>
      </c>
      <c r="N27" s="42">
        <f>$L27/10</f>
        <v>3.3842321854017762E-4</v>
      </c>
      <c r="O27" s="41">
        <f>$M27/10</f>
        <v>3.1851597039075539E-4</v>
      </c>
      <c r="R27" s="239"/>
      <c r="S27" s="239"/>
      <c r="T27" s="165"/>
    </row>
    <row r="28" spans="1:20" ht="20" customHeight="1" thickBot="1" x14ac:dyDescent="0.25">
      <c r="A28" s="40" t="s">
        <v>6</v>
      </c>
      <c r="B28" s="39">
        <f>E6*B27</f>
        <v>136.80000000000001</v>
      </c>
      <c r="C28" s="39">
        <f>E6*C27</f>
        <v>145.35</v>
      </c>
      <c r="D28" s="39">
        <f>E6*D27</f>
        <v>153.9</v>
      </c>
      <c r="E28" s="31"/>
      <c r="F28" s="38"/>
      <c r="G28" s="250" t="s">
        <v>5</v>
      </c>
      <c r="H28" s="251"/>
      <c r="I28" s="252"/>
      <c r="J28" s="37">
        <f>C11*72%</f>
        <v>11.080799999999998</v>
      </c>
      <c r="K28" s="37">
        <f>C11*80%</f>
        <v>12.311999999999999</v>
      </c>
      <c r="L28" s="36">
        <f>1/24/$J28</f>
        <v>3.7602579837797516E-3</v>
      </c>
      <c r="M28" s="36">
        <f>1/24/$K28</f>
        <v>3.384232185401776E-3</v>
      </c>
      <c r="N28" s="35">
        <f>$L28/10</f>
        <v>3.7602579837797516E-4</v>
      </c>
      <c r="O28" s="34">
        <f>$M28/10</f>
        <v>3.3842321854017762E-4</v>
      </c>
      <c r="R28" s="239"/>
      <c r="S28" s="239"/>
      <c r="T28" s="165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67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5"/>
    </row>
    <row r="30" spans="1:20" ht="20" customHeight="1" thickBot="1" x14ac:dyDescent="0.25">
      <c r="A30" s="26" t="s">
        <v>1</v>
      </c>
      <c r="B30" s="25">
        <f>E6*B29</f>
        <v>153.9</v>
      </c>
      <c r="C30" s="25">
        <f>E6*C29</f>
        <v>162.44999999999999</v>
      </c>
      <c r="D30" s="25">
        <f>E6*D29</f>
        <v>171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23933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338" priority="26" stopIfTrue="1">
      <formula>IF($I11&gt;=0.9,TRUE,FALSE)</formula>
    </cfRule>
    <cfRule type="expression" dxfId="337" priority="27" stopIfTrue="1">
      <formula>IF($I11&lt;0.9,TRUE,FALSE)</formula>
    </cfRule>
  </conditionalFormatting>
  <conditionalFormatting sqref="I3:I20">
    <cfRule type="cellIs" dxfId="336" priority="21" stopIfTrue="1" operator="equal">
      <formula>0</formula>
    </cfRule>
    <cfRule type="cellIs" dxfId="335" priority="22" stopIfTrue="1" operator="lessThan">
      <formula>0.6</formula>
    </cfRule>
    <cfRule type="cellIs" dxfId="334" priority="23" stopIfTrue="1" operator="lessThan">
      <formula>0.8</formula>
    </cfRule>
    <cfRule type="cellIs" dxfId="333" priority="24" stopIfTrue="1" operator="between">
      <formula>0.8</formula>
      <formula>0.899999999999999</formula>
    </cfRule>
    <cfRule type="cellIs" dxfId="332" priority="25" stopIfTrue="1" operator="greaterThanOrEqual">
      <formula>0.9</formula>
    </cfRule>
  </conditionalFormatting>
  <conditionalFormatting sqref="H3:H20">
    <cfRule type="expression" dxfId="331" priority="16" stopIfTrue="1">
      <formula>IF($I3=0,TRUE,FALSE)</formula>
    </cfRule>
    <cfRule type="expression" dxfId="330" priority="17" stopIfTrue="1">
      <formula>IF($I3&lt;0.6,TRUE,FALSE)</formula>
    </cfRule>
    <cfRule type="expression" dxfId="329" priority="18" stopIfTrue="1">
      <formula>IF($I3&lt;0.8,TRUE,FALSE)</formula>
    </cfRule>
    <cfRule type="expression" dxfId="328" priority="19" stopIfTrue="1">
      <formula>IF($I3&lt;0.9,TRUE,FALSE)</formula>
    </cfRule>
    <cfRule type="expression" dxfId="327" priority="20" stopIfTrue="1">
      <formula>IF($I3&gt;=0.9,TRUE,FALSE)</formula>
    </cfRule>
  </conditionalFormatting>
  <conditionalFormatting sqref="G3:G20">
    <cfRule type="expression" dxfId="326" priority="11" stopIfTrue="1">
      <formula>IF($I3=0,TRUE,FALSE)</formula>
    </cfRule>
    <cfRule type="expression" dxfId="325" priority="12" stopIfTrue="1">
      <formula>IF($I3&lt;0.6,TRUE,FALSE)</formula>
    </cfRule>
    <cfRule type="expression" dxfId="324" priority="13" stopIfTrue="1">
      <formula>IF($I3&lt;0.8,TRUE,FALSE)</formula>
    </cfRule>
    <cfRule type="expression" dxfId="323" priority="14" stopIfTrue="1">
      <formula>IF($I3&lt;0.9,TRUE,FALSE)</formula>
    </cfRule>
    <cfRule type="expression" dxfId="322" priority="15" stopIfTrue="1">
      <formula>IF($I3&gt;=0.9,TRUE,FALSE)</formula>
    </cfRule>
  </conditionalFormatting>
  <conditionalFormatting sqref="J14">
    <cfRule type="expression" dxfId="321" priority="28">
      <formula>IF(12&lt;0.51*C11,TRUE,FALSE)</formula>
    </cfRule>
    <cfRule type="expression" dxfId="320" priority="29" stopIfTrue="1">
      <formula>IF(12&gt;1.07*C11,TRUE,FALSE)</formula>
    </cfRule>
    <cfRule type="expression" dxfId="319" priority="30" stopIfTrue="1">
      <formula>IF(12&gt;=0.86*C11,TRUE,FALSE)</formula>
    </cfRule>
    <cfRule type="expression" dxfId="318" priority="31" stopIfTrue="1">
      <formula>IF(12&lt;0.71*C11,TRUE,FALSE)</formula>
    </cfRule>
    <cfRule type="expression" dxfId="317" priority="32" stopIfTrue="1">
      <formula>IF(12&lt;0.86*C11,TRUE,FALSE)</formula>
    </cfRule>
  </conditionalFormatting>
  <conditionalFormatting sqref="J19">
    <cfRule type="expression" dxfId="316" priority="33" stopIfTrue="1">
      <formula>IF(7&gt;1.07*C11,TRUE,FALSE)</formula>
    </cfRule>
    <cfRule type="expression" dxfId="315" priority="34" stopIfTrue="1">
      <formula>IF(7&gt;=0.86*C11,TRUE,FALSE)</formula>
    </cfRule>
    <cfRule type="expression" dxfId="314" priority="35" stopIfTrue="1">
      <formula>IF(7&lt;0.51*C11,TRUE,FALSE)</formula>
    </cfRule>
    <cfRule type="expression" dxfId="313" priority="36" stopIfTrue="1">
      <formula>IF(7&lt;0.71*C11,TRUE,FALSE)</formula>
    </cfRule>
    <cfRule type="expression" dxfId="312" priority="37" stopIfTrue="1">
      <formula>IF(7&lt;0.86*C11,TRUE,FALSE)</formula>
    </cfRule>
  </conditionalFormatting>
  <conditionalFormatting sqref="J18">
    <cfRule type="expression" dxfId="311" priority="38" stopIfTrue="1">
      <formula>IF(8&gt;1.07*C11,TRUE,FALSE)</formula>
    </cfRule>
    <cfRule type="expression" dxfId="310" priority="39" stopIfTrue="1">
      <formula>IF(8&gt;=0.86*C11,TRUE,FALSE)</formula>
    </cfRule>
    <cfRule type="expression" dxfId="309" priority="40" stopIfTrue="1">
      <formula>IF(8&lt;0.51*C11,TRUE,FALSE)</formula>
    </cfRule>
    <cfRule type="expression" dxfId="308" priority="41" stopIfTrue="1">
      <formula>IF(8&lt;0.71*C11,TRUE,FALSE)</formula>
    </cfRule>
    <cfRule type="expression" dxfId="307" priority="42" stopIfTrue="1">
      <formula>IF(8&lt;0.86*C11,TRUE,FALSE)</formula>
    </cfRule>
  </conditionalFormatting>
  <conditionalFormatting sqref="J17">
    <cfRule type="expression" dxfId="306" priority="43" stopIfTrue="1">
      <formula>IF(9&gt;1.07*C11,TRUE,FALSE)</formula>
    </cfRule>
    <cfRule type="expression" dxfId="305" priority="44" stopIfTrue="1">
      <formula>IF(9&gt;=0.86*C11,TRUE,FALSE)</formula>
    </cfRule>
    <cfRule type="expression" dxfId="304" priority="45" stopIfTrue="1">
      <formula>IF(9&lt;0.51*C11,TRUE,FALSE)</formula>
    </cfRule>
    <cfRule type="expression" dxfId="303" priority="46" stopIfTrue="1">
      <formula>IF(9&lt;0.71*C11,TRUE,FALSE)</formula>
    </cfRule>
    <cfRule type="expression" dxfId="302" priority="47" stopIfTrue="1">
      <formula>IF(9&lt;0.86*C11,TRUE,FALSE)</formula>
    </cfRule>
  </conditionalFormatting>
  <conditionalFormatting sqref="J16">
    <cfRule type="expression" dxfId="301" priority="48" stopIfTrue="1">
      <formula>IF(10&gt;1.07*C11,TRUE,FALSE)</formula>
    </cfRule>
    <cfRule type="expression" dxfId="300" priority="49" stopIfTrue="1">
      <formula>IF(10&gt;=0.86*C11,TRUE,FALSE)</formula>
    </cfRule>
    <cfRule type="expression" dxfId="299" priority="50" stopIfTrue="1">
      <formula>IF(10&lt;0.51*C11,TRUE,FALSE)</formula>
    </cfRule>
    <cfRule type="expression" dxfId="298" priority="51" stopIfTrue="1">
      <formula>IF(10&lt;0.73*C11,TRUE,FALSE)</formula>
    </cfRule>
    <cfRule type="expression" dxfId="297" priority="52" stopIfTrue="1">
      <formula>IF(10&lt;0.86*C11,TRUE,FALSE)</formula>
    </cfRule>
  </conditionalFormatting>
  <conditionalFormatting sqref="J15">
    <cfRule type="expression" dxfId="296" priority="53" stopIfTrue="1">
      <formula>IF(11&gt;1.07*C11,TRUE,FALSE)</formula>
    </cfRule>
    <cfRule type="expression" dxfId="295" priority="54" stopIfTrue="1">
      <formula>IF(11&gt;=0.86*C11,TRUE,FALSE)</formula>
    </cfRule>
    <cfRule type="expression" dxfId="294" priority="55" stopIfTrue="1">
      <formula>IF(11&lt;0.51*C11,TRUE,FALSE)</formula>
    </cfRule>
    <cfRule type="expression" dxfId="293" priority="56" stopIfTrue="1">
      <formula>IF(11&lt;0.71*C11,TRUE,FALSE)</formula>
    </cfRule>
    <cfRule type="expression" dxfId="292" priority="57" stopIfTrue="1">
      <formula>IF(11&lt;0.86*C11,TRUE,FALSE)</formula>
    </cfRule>
  </conditionalFormatting>
  <conditionalFormatting sqref="J13">
    <cfRule type="expression" dxfId="291" priority="58" stopIfTrue="1">
      <formula>IF(13&gt;1.07*C11,TRUE,FALSE)</formula>
    </cfRule>
    <cfRule type="expression" dxfId="290" priority="59" stopIfTrue="1">
      <formula>IF(13&gt;=0.86*C11,TRUE,FALSE)</formula>
    </cfRule>
    <cfRule type="expression" dxfId="289" priority="60" stopIfTrue="1">
      <formula>IF(13&lt;0.51*C11,TRUE,FALSE)</formula>
    </cfRule>
    <cfRule type="expression" dxfId="288" priority="61" stopIfTrue="1">
      <formula>IF(13&lt;0.71*C11,TRUE,FALSE)</formula>
    </cfRule>
    <cfRule type="expression" dxfId="287" priority="62" stopIfTrue="1">
      <formula>IF(13&lt;0.86*C11,TRUE,FALSE)</formula>
    </cfRule>
  </conditionalFormatting>
  <conditionalFormatting sqref="J12">
    <cfRule type="expression" dxfId="286" priority="63" stopIfTrue="1">
      <formula>IF(14&gt;1.07*C11,TRUE,FALSE)</formula>
    </cfRule>
    <cfRule type="expression" dxfId="285" priority="64" stopIfTrue="1">
      <formula>IF(14&gt;=0.86*C11,TRUE,FALSE)</formula>
    </cfRule>
    <cfRule type="expression" dxfId="284" priority="65" stopIfTrue="1">
      <formula>IF(14&lt;0.51*C11,TRUE,FALSE)</formula>
    </cfRule>
    <cfRule type="expression" dxfId="283" priority="66" stopIfTrue="1">
      <formula>IF(14&lt;0.71*C11,TRUE,FALSE)</formula>
    </cfRule>
    <cfRule type="expression" dxfId="282" priority="67" stopIfTrue="1">
      <formula>IF(14&lt;0.86*C11,TRUE,FALSE)</formula>
    </cfRule>
  </conditionalFormatting>
  <conditionalFormatting sqref="J11">
    <cfRule type="expression" dxfId="281" priority="68" stopIfTrue="1">
      <formula>IF(15&gt;1.07*C11,TRUE,FALSE)</formula>
    </cfRule>
    <cfRule type="expression" dxfId="280" priority="69" stopIfTrue="1">
      <formula>IF(15&gt;=0.86*C11,TRUE,FALSE)</formula>
    </cfRule>
    <cfRule type="expression" dxfId="279" priority="70">
      <formula>IF(15&lt;0.51*C11,TRUE,FALSE)</formula>
    </cfRule>
    <cfRule type="expression" dxfId="278" priority="71" stopIfTrue="1">
      <formula>IF(15&lt;0.71*C11,TRUE,FALSE)</formula>
    </cfRule>
    <cfRule type="expression" dxfId="277" priority="72" stopIfTrue="1">
      <formula>IF(15&lt;0.86*C11,TRUE,FALSE)</formula>
    </cfRule>
  </conditionalFormatting>
  <conditionalFormatting sqref="J10">
    <cfRule type="expression" dxfId="276" priority="73">
      <formula>IF(16&lt;0.51*C11,TRUE,FALSE)</formula>
    </cfRule>
    <cfRule type="expression" dxfId="275" priority="74" stopIfTrue="1">
      <formula>IF(16&gt;1.07*C11,TRUE,FALSE)</formula>
    </cfRule>
    <cfRule type="expression" dxfId="274" priority="75" stopIfTrue="1">
      <formula>IF(16&gt;=0.86*C11,TRUE,FALSE)</formula>
    </cfRule>
    <cfRule type="expression" dxfId="273" priority="76" stopIfTrue="1">
      <formula>IF(16&lt;0.71*C11,TRUE,FALSE)</formula>
    </cfRule>
    <cfRule type="expression" dxfId="272" priority="77" stopIfTrue="1">
      <formula>IF(16&lt;0.86*C11,TRUE,FALSE)</formula>
    </cfRule>
  </conditionalFormatting>
  <conditionalFormatting sqref="J9">
    <cfRule type="expression" dxfId="271" priority="78">
      <formula>IF(17&lt;0.51*C11,TRUE,FALSE)</formula>
    </cfRule>
    <cfRule type="expression" dxfId="270" priority="79" stopIfTrue="1">
      <formula>IF(17&gt;1.07*C11,TRUE,FALSE)</formula>
    </cfRule>
    <cfRule type="expression" dxfId="269" priority="80" stopIfTrue="1">
      <formula>IF(17&lt;0.71*C11,TRUE,FALSE)</formula>
    </cfRule>
    <cfRule type="expression" dxfId="268" priority="81" stopIfTrue="1">
      <formula>IF(17&lt;0.86*C11,TRUE,FALSE)</formula>
    </cfRule>
    <cfRule type="expression" dxfId="267" priority="82" stopIfTrue="1">
      <formula>IF(17&gt;=0.86*C11,TRUE,FALSE)</formula>
    </cfRule>
  </conditionalFormatting>
  <conditionalFormatting sqref="J8">
    <cfRule type="expression" dxfId="266" priority="83" stopIfTrue="1">
      <formula>IF(18&gt;1.07*C11,TRUE,FALSE)</formula>
    </cfRule>
    <cfRule type="expression" dxfId="265" priority="84" stopIfTrue="1">
      <formula>IF(18&gt;=0.86*C11,TRUE,FALSE)</formula>
    </cfRule>
    <cfRule type="expression" dxfId="264" priority="85" stopIfTrue="1">
      <formula>IF(18&lt;0.51*C11,TRUE,FALSE)</formula>
    </cfRule>
    <cfRule type="expression" dxfId="263" priority="86" stopIfTrue="1">
      <formula>IF(18&lt;0.71*C11,TRUE,FALSE)</formula>
    </cfRule>
    <cfRule type="expression" dxfId="262" priority="87" stopIfTrue="1">
      <formula>IF(18&lt;0.86*C11,TRUE,FALSE)</formula>
    </cfRule>
  </conditionalFormatting>
  <conditionalFormatting sqref="J7">
    <cfRule type="expression" dxfId="261" priority="88" stopIfTrue="1">
      <formula>IF(19&gt;1.07*C11,TRUE,FALSE)</formula>
    </cfRule>
    <cfRule type="expression" dxfId="260" priority="89" stopIfTrue="1">
      <formula>IF(19&gt;=0.86*C11,TRUE,FALSE)</formula>
    </cfRule>
    <cfRule type="expression" dxfId="259" priority="90" stopIfTrue="1">
      <formula>IF(19&lt;0.51*C11,TRUE,FALSE)</formula>
    </cfRule>
    <cfRule type="expression" dxfId="258" priority="91" stopIfTrue="1">
      <formula>IF(19&lt;0.71*C11,TRUE,FALSE)</formula>
    </cfRule>
    <cfRule type="expression" dxfId="257" priority="92" stopIfTrue="1">
      <formula>IF(19&lt;0.86*C11,TRUE,FALSE)</formula>
    </cfRule>
  </conditionalFormatting>
  <conditionalFormatting sqref="J6">
    <cfRule type="expression" dxfId="256" priority="93" stopIfTrue="1">
      <formula>IF(20&gt;1.07*C11,TRUE,FALSE)</formula>
    </cfRule>
    <cfRule type="expression" dxfId="255" priority="94" stopIfTrue="1">
      <formula>IF(20&gt;=0.86*C11,TRUE,FALSE)</formula>
    </cfRule>
    <cfRule type="expression" dxfId="254" priority="95" stopIfTrue="1">
      <formula>IF(20&lt;0.71*C11,TRUE,FALSE)</formula>
    </cfRule>
    <cfRule type="expression" dxfId="253" priority="96" stopIfTrue="1">
      <formula>IF(20&lt;0.86*C11,TRUE,FALSE)</formula>
    </cfRule>
  </conditionalFormatting>
  <conditionalFormatting sqref="J5">
    <cfRule type="expression" dxfId="252" priority="97" stopIfTrue="1">
      <formula>IF(21&gt;1.07*C11,TRUE,FALSE)</formula>
    </cfRule>
    <cfRule type="expression" dxfId="251" priority="98" stopIfTrue="1">
      <formula>IF(21&gt;=0.86*C11,TRUE,FALSE)</formula>
    </cfRule>
    <cfRule type="expression" dxfId="250" priority="99" stopIfTrue="1">
      <formula>IF(21&lt;0.71*C11,TRUE,FALSE)</formula>
    </cfRule>
    <cfRule type="expression" dxfId="249" priority="100" stopIfTrue="1">
      <formula>IF(21&lt;0.86*C11,TRUE,FALSE)</formula>
    </cfRule>
  </conditionalFormatting>
  <conditionalFormatting sqref="J4">
    <cfRule type="expression" dxfId="248" priority="101" stopIfTrue="1">
      <formula>IF(22&gt;1.07*C11,TRUE,FALSE)</formula>
    </cfRule>
    <cfRule type="expression" dxfId="247" priority="102" stopIfTrue="1">
      <formula>IF(22&gt;=0.86*C11,TRUE,FALSE)</formula>
    </cfRule>
    <cfRule type="expression" dxfId="246" priority="103" stopIfTrue="1">
      <formula>IF(22&lt;0.71*C11,TRUE,FALSE)</formula>
    </cfRule>
    <cfRule type="expression" dxfId="245" priority="104" stopIfTrue="1">
      <formula>IF(22&lt;0.86*C11,TRUE,FALSE)</formula>
    </cfRule>
  </conditionalFormatting>
  <conditionalFormatting sqref="J3">
    <cfRule type="expression" dxfId="244" priority="105" stopIfTrue="1">
      <formula>IF(23&gt;1.07*C11,TRUE,FALSE)</formula>
    </cfRule>
    <cfRule type="expression" dxfId="243" priority="106" stopIfTrue="1">
      <formula>IF(23&gt;=0.86*C11,TRUE,FALSE)</formula>
    </cfRule>
    <cfRule type="expression" dxfId="242" priority="107" stopIfTrue="1">
      <formula>IF(23&lt;0.71*C11,TRUE,FALSE)</formula>
    </cfRule>
    <cfRule type="expression" dxfId="241" priority="108" stopIfTrue="1">
      <formula>IF(23&lt;0.86*C11,TRUE,FALSE)</formula>
    </cfRule>
  </conditionalFormatting>
  <conditionalFormatting sqref="J20">
    <cfRule type="expression" dxfId="240" priority="109" stopIfTrue="1">
      <formula>IF(6&gt;1.07*C11,TRUE,FALSE)</formula>
    </cfRule>
    <cfRule type="expression" dxfId="239" priority="110" stopIfTrue="1">
      <formula>IF(6&gt;=0.86*C11,TRUE,FALSE)</formula>
    </cfRule>
    <cfRule type="expression" dxfId="238" priority="111" stopIfTrue="1">
      <formula>IF(6&lt;0.55*C11,TRUE,FALSE)</formula>
    </cfRule>
    <cfRule type="expression" dxfId="237" priority="112" stopIfTrue="1">
      <formula>IF(6&lt;0.71*C11,TRUE,FALSE)</formula>
    </cfRule>
    <cfRule type="expression" dxfId="236" priority="113" stopIfTrue="1">
      <formula>IF(6&lt;0.86*C11,TRUE,FALSE)</formula>
    </cfRule>
  </conditionalFormatting>
  <conditionalFormatting sqref="B8">
    <cfRule type="cellIs" dxfId="235" priority="6" stopIfTrue="1" operator="equal">
      <formula>0</formula>
    </cfRule>
    <cfRule type="cellIs" dxfId="234" priority="7" stopIfTrue="1" operator="lessThan">
      <formula>18.5</formula>
    </cfRule>
    <cfRule type="cellIs" dxfId="233" priority="8" stopIfTrue="1" operator="lessThan">
      <formula>25</formula>
    </cfRule>
    <cfRule type="cellIs" dxfId="232" priority="9" stopIfTrue="1" operator="between">
      <formula>30</formula>
      <formula>0.899999999999999</formula>
    </cfRule>
    <cfRule type="cellIs" dxfId="231" priority="10" stopIfTrue="1" operator="greaterThanOrEqual">
      <formula>30</formula>
    </cfRule>
  </conditionalFormatting>
  <conditionalFormatting sqref="C8">
    <cfRule type="cellIs" dxfId="230" priority="1" stopIfTrue="1" operator="equal">
      <formula>0</formula>
    </cfRule>
    <cfRule type="cellIs" dxfId="229" priority="2" stopIfTrue="1" operator="lessThan">
      <formula>18.5</formula>
    </cfRule>
    <cfRule type="cellIs" dxfId="228" priority="3" stopIfTrue="1" operator="lessThan">
      <formula>25</formula>
    </cfRule>
    <cfRule type="cellIs" dxfId="227" priority="4" stopIfTrue="1" operator="between">
      <formula>30</formula>
      <formula>0.899999999999999</formula>
    </cfRule>
    <cfRule type="cellIs" dxfId="226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14" zoomScale="150" zoomScaleNormal="150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91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92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71</v>
      </c>
      <c r="C4" s="192" t="s">
        <v>70</v>
      </c>
      <c r="D4" s="193"/>
      <c r="E4" s="151">
        <f ca="1">YEAR(TODAY())-YEAR(B5)</f>
        <v>49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25822</v>
      </c>
      <c r="C5" s="146" t="s">
        <v>64</v>
      </c>
      <c r="D5" s="146"/>
      <c r="E5" s="145">
        <f ca="1">IF(B4="M",220-YEAR(A32)+YEAR(A33),226-YEAR(A32)+YEAR(A33))</f>
        <v>171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14</v>
      </c>
      <c r="C6" s="142" t="s">
        <v>58</v>
      </c>
      <c r="D6" s="142"/>
      <c r="E6" s="141">
        <v>195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1.84</v>
      </c>
      <c r="C7" s="137" t="s">
        <v>52</v>
      </c>
      <c r="D7" s="185">
        <v>90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26.583175803402646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/>
      <c r="I10" s="97">
        <f>(H10/E6)</f>
        <v>0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B6*95%</f>
        <v>13.299999999999999</v>
      </c>
      <c r="F11" s="86"/>
      <c r="G11" s="99">
        <v>10</v>
      </c>
      <c r="H11" s="98"/>
      <c r="I11" s="97">
        <f>(H11/E6)</f>
        <v>0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46.55</v>
      </c>
      <c r="F12" s="86"/>
      <c r="G12" s="99">
        <v>9</v>
      </c>
      <c r="H12" s="98">
        <v>195</v>
      </c>
      <c r="I12" s="97">
        <f>(H12/E6)</f>
        <v>1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185</v>
      </c>
      <c r="I13" s="97">
        <f>(H13/E6)</f>
        <v>0.94871794871794868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177</v>
      </c>
      <c r="I14" s="97">
        <f>(H14/E6)</f>
        <v>0.90769230769230769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168</v>
      </c>
      <c r="I15" s="97">
        <f>(H15/E6)</f>
        <v>0.86153846153846159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155</v>
      </c>
      <c r="I16" s="97">
        <f>(H16/E6)</f>
        <v>0.79487179487179482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6.265664160401003E-3</v>
      </c>
      <c r="C17" s="101">
        <f>IF(B17,3600*2/(HOUR(B17)*3600+MINUTE(B17)*60+SECOND(B17)),TEXT(,""))</f>
        <v>13.308687615526802</v>
      </c>
      <c r="D17" s="100" t="str">
        <f>IF(B17,TEXT(B17/2,"mm:ss"),TEXT(,""))</f>
        <v>04:31</v>
      </c>
      <c r="E17" s="87"/>
      <c r="F17" s="86"/>
      <c r="G17" s="99">
        <v>4</v>
      </c>
      <c r="H17" s="98">
        <v>150</v>
      </c>
      <c r="I17" s="97">
        <f>(H17/E6)</f>
        <v>0.76923076923076927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0:50:32</v>
      </c>
      <c r="C18" s="101">
        <f>IF(B17,3600*10/(HOUR(B18)*3600+MINUTE(B18)*60+SECOND(B18)),TEXT(,""))</f>
        <v>11.87335092348285</v>
      </c>
      <c r="D18" s="100" t="str">
        <f>IF(B17,TEXT(B18/10,"mm:ss"),TEXT(,""))</f>
        <v>05:03</v>
      </c>
      <c r="E18" s="87"/>
      <c r="F18" s="86"/>
      <c r="G18" s="99">
        <v>3</v>
      </c>
      <c r="H18" s="109">
        <v>150</v>
      </c>
      <c r="I18" s="97">
        <f>(H18/E6)</f>
        <v>0.76923076923076927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1:56:57</v>
      </c>
      <c r="C19" s="101">
        <f>IF(B17,C18-1.1,TEXT(,""))</f>
        <v>10.77335092348285</v>
      </c>
      <c r="D19" s="100" t="str">
        <f>IF(B17,TEXT(B19/21,"mm:ss"),TEXT(,""))</f>
        <v>05:34</v>
      </c>
      <c r="E19" s="87"/>
      <c r="F19" s="86"/>
      <c r="G19" s="99">
        <v>2</v>
      </c>
      <c r="H19" s="98">
        <v>135</v>
      </c>
      <c r="I19" s="97">
        <f>(H19/E6)</f>
        <v>0.69230769230769229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4:21:43</v>
      </c>
      <c r="C20" s="89">
        <f>IF(B17,C19-1.1,TEXT(,""))</f>
        <v>9.6733509234828503</v>
      </c>
      <c r="D20" s="88" t="str">
        <f>IF(B17,TEXT(B20/42.195,"mm:ss"),TEXT(,""))</f>
        <v>06:12</v>
      </c>
      <c r="E20" s="87"/>
      <c r="F20" s="86"/>
      <c r="G20" s="85">
        <v>1</v>
      </c>
      <c r="H20" s="84">
        <v>0</v>
      </c>
      <c r="I20" s="83">
        <f>(H20/E6)</f>
        <v>0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DE MEESTER</v>
      </c>
      <c r="B24" s="228" t="str">
        <f>B3</f>
        <v>Thierry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6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13.299999999999999</v>
      </c>
      <c r="K25" s="236"/>
      <c r="L25" s="237">
        <f>1/24/$J25</f>
        <v>3.1328320802005015E-3</v>
      </c>
      <c r="M25" s="236"/>
      <c r="N25" s="237">
        <f>$L25/10</f>
        <v>3.1328320802005016E-4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117</v>
      </c>
      <c r="C26" s="48">
        <f>E6*C25</f>
        <v>136.5</v>
      </c>
      <c r="D26" s="48">
        <f>E6*D25</f>
        <v>156</v>
      </c>
      <c r="E26" s="47"/>
      <c r="F26" s="44"/>
      <c r="G26" s="232" t="s">
        <v>9</v>
      </c>
      <c r="H26" s="233"/>
      <c r="I26" s="234"/>
      <c r="J26" s="43">
        <f>C11*85%</f>
        <v>11.304999999999998</v>
      </c>
      <c r="K26" s="43">
        <f>C11*92%</f>
        <v>12.235999999999999</v>
      </c>
      <c r="L26" s="42">
        <f>1/24/$J26</f>
        <v>3.6856848002358843E-3</v>
      </c>
      <c r="M26" s="42">
        <f>1/24/$K26</f>
        <v>3.4052522610875016E-3</v>
      </c>
      <c r="N26" s="42">
        <f>$L26/10</f>
        <v>3.6856848002358842E-4</v>
      </c>
      <c r="O26" s="41">
        <f>$M26/10</f>
        <v>3.4052522610875016E-4</v>
      </c>
      <c r="R26" s="239"/>
      <c r="S26" s="239"/>
      <c r="T26" s="165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10.64</v>
      </c>
      <c r="K27" s="43">
        <f>C11*85%</f>
        <v>11.304999999999998</v>
      </c>
      <c r="L27" s="42">
        <f>1/24/$J27</f>
        <v>3.9160401002506263E-3</v>
      </c>
      <c r="M27" s="42">
        <f>1/24/$K27</f>
        <v>3.6856848002358843E-3</v>
      </c>
      <c r="N27" s="42">
        <f>$L27/10</f>
        <v>3.9160401002506263E-4</v>
      </c>
      <c r="O27" s="41">
        <f>$M27/10</f>
        <v>3.6856848002358842E-4</v>
      </c>
      <c r="R27" s="239"/>
      <c r="S27" s="239"/>
      <c r="T27" s="165"/>
    </row>
    <row r="28" spans="1:20" ht="20" customHeight="1" thickBot="1" x14ac:dyDescent="0.25">
      <c r="A28" s="40" t="s">
        <v>6</v>
      </c>
      <c r="B28" s="39">
        <f>E6*B27</f>
        <v>156</v>
      </c>
      <c r="C28" s="39">
        <f>E6*C27</f>
        <v>165.75</v>
      </c>
      <c r="D28" s="39">
        <f>E6*D27</f>
        <v>175.5</v>
      </c>
      <c r="E28" s="31"/>
      <c r="F28" s="38"/>
      <c r="G28" s="250" t="s">
        <v>5</v>
      </c>
      <c r="H28" s="251"/>
      <c r="I28" s="252"/>
      <c r="J28" s="37">
        <f>C11*72%</f>
        <v>9.5759999999999987</v>
      </c>
      <c r="K28" s="37">
        <f>C11*80%</f>
        <v>10.64</v>
      </c>
      <c r="L28" s="36">
        <f>1/24/$J28</f>
        <v>4.3511556669451413E-3</v>
      </c>
      <c r="M28" s="36">
        <f>1/24/$K28</f>
        <v>3.9160401002506263E-3</v>
      </c>
      <c r="N28" s="35">
        <f>$L28/10</f>
        <v>4.3511556669451415E-4</v>
      </c>
      <c r="O28" s="34">
        <f>$M28/10</f>
        <v>3.9160401002506263E-4</v>
      </c>
      <c r="R28" s="239"/>
      <c r="S28" s="239"/>
      <c r="T28" s="165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67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5"/>
    </row>
    <row r="30" spans="1:20" ht="20" customHeight="1" thickBot="1" x14ac:dyDescent="0.25">
      <c r="A30" s="26" t="s">
        <v>1</v>
      </c>
      <c r="B30" s="25">
        <f>E6*B29</f>
        <v>175.5</v>
      </c>
      <c r="C30" s="25">
        <f>E6*C29</f>
        <v>185.25</v>
      </c>
      <c r="D30" s="25">
        <f>E6*D29</f>
        <v>195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25822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225" priority="26" stopIfTrue="1">
      <formula>IF($I11&gt;=0.9,TRUE,FALSE)</formula>
    </cfRule>
    <cfRule type="expression" dxfId="224" priority="27" stopIfTrue="1">
      <formula>IF($I11&lt;0.9,TRUE,FALSE)</formula>
    </cfRule>
  </conditionalFormatting>
  <conditionalFormatting sqref="I3:I20">
    <cfRule type="cellIs" dxfId="223" priority="21" stopIfTrue="1" operator="equal">
      <formula>0</formula>
    </cfRule>
    <cfRule type="cellIs" dxfId="222" priority="22" stopIfTrue="1" operator="lessThan">
      <formula>0.6</formula>
    </cfRule>
    <cfRule type="cellIs" dxfId="221" priority="23" stopIfTrue="1" operator="lessThan">
      <formula>0.8</formula>
    </cfRule>
    <cfRule type="cellIs" dxfId="220" priority="24" stopIfTrue="1" operator="between">
      <formula>0.8</formula>
      <formula>0.899999999999999</formula>
    </cfRule>
    <cfRule type="cellIs" dxfId="219" priority="25" stopIfTrue="1" operator="greaterThanOrEqual">
      <formula>0.9</formula>
    </cfRule>
  </conditionalFormatting>
  <conditionalFormatting sqref="H3:H20">
    <cfRule type="expression" dxfId="218" priority="16" stopIfTrue="1">
      <formula>IF($I3=0,TRUE,FALSE)</formula>
    </cfRule>
    <cfRule type="expression" dxfId="217" priority="17" stopIfTrue="1">
      <formula>IF($I3&lt;0.6,TRUE,FALSE)</formula>
    </cfRule>
    <cfRule type="expression" dxfId="216" priority="18" stopIfTrue="1">
      <formula>IF($I3&lt;0.8,TRUE,FALSE)</formula>
    </cfRule>
    <cfRule type="expression" dxfId="215" priority="19" stopIfTrue="1">
      <formula>IF($I3&lt;0.9,TRUE,FALSE)</formula>
    </cfRule>
    <cfRule type="expression" dxfId="214" priority="20" stopIfTrue="1">
      <formula>IF($I3&gt;=0.9,TRUE,FALSE)</formula>
    </cfRule>
  </conditionalFormatting>
  <conditionalFormatting sqref="G3:G20">
    <cfRule type="expression" dxfId="213" priority="11" stopIfTrue="1">
      <formula>IF($I3=0,TRUE,FALSE)</formula>
    </cfRule>
    <cfRule type="expression" dxfId="212" priority="12" stopIfTrue="1">
      <formula>IF($I3&lt;0.6,TRUE,FALSE)</formula>
    </cfRule>
    <cfRule type="expression" dxfId="211" priority="13" stopIfTrue="1">
      <formula>IF($I3&lt;0.8,TRUE,FALSE)</formula>
    </cfRule>
    <cfRule type="expression" dxfId="210" priority="14" stopIfTrue="1">
      <formula>IF($I3&lt;0.9,TRUE,FALSE)</formula>
    </cfRule>
    <cfRule type="expression" dxfId="209" priority="15" stopIfTrue="1">
      <formula>IF($I3&gt;=0.9,TRUE,FALSE)</formula>
    </cfRule>
  </conditionalFormatting>
  <conditionalFormatting sqref="J14">
    <cfRule type="expression" dxfId="208" priority="28">
      <formula>IF(12&lt;0.51*C11,TRUE,FALSE)</formula>
    </cfRule>
    <cfRule type="expression" dxfId="207" priority="29" stopIfTrue="1">
      <formula>IF(12&gt;1.07*C11,TRUE,FALSE)</formula>
    </cfRule>
    <cfRule type="expression" dxfId="206" priority="30" stopIfTrue="1">
      <formula>IF(12&gt;=0.86*C11,TRUE,FALSE)</formula>
    </cfRule>
    <cfRule type="expression" dxfId="205" priority="31" stopIfTrue="1">
      <formula>IF(12&lt;0.71*C11,TRUE,FALSE)</formula>
    </cfRule>
    <cfRule type="expression" dxfId="204" priority="32" stopIfTrue="1">
      <formula>IF(12&lt;0.86*C11,TRUE,FALSE)</formula>
    </cfRule>
  </conditionalFormatting>
  <conditionalFormatting sqref="J19">
    <cfRule type="expression" dxfId="203" priority="33" stopIfTrue="1">
      <formula>IF(7&gt;1.07*C11,TRUE,FALSE)</formula>
    </cfRule>
    <cfRule type="expression" dxfId="202" priority="34" stopIfTrue="1">
      <formula>IF(7&gt;=0.86*C11,TRUE,FALSE)</formula>
    </cfRule>
    <cfRule type="expression" dxfId="201" priority="35" stopIfTrue="1">
      <formula>IF(7&lt;0.51*C11,TRUE,FALSE)</formula>
    </cfRule>
    <cfRule type="expression" dxfId="200" priority="36" stopIfTrue="1">
      <formula>IF(7&lt;0.71*C11,TRUE,FALSE)</formula>
    </cfRule>
    <cfRule type="expression" dxfId="199" priority="37" stopIfTrue="1">
      <formula>IF(7&lt;0.86*C11,TRUE,FALSE)</formula>
    </cfRule>
  </conditionalFormatting>
  <conditionalFormatting sqref="J18">
    <cfRule type="expression" dxfId="198" priority="38" stopIfTrue="1">
      <formula>IF(8&gt;1.07*C11,TRUE,FALSE)</formula>
    </cfRule>
    <cfRule type="expression" dxfId="197" priority="39" stopIfTrue="1">
      <formula>IF(8&gt;=0.86*C11,TRUE,FALSE)</formula>
    </cfRule>
    <cfRule type="expression" dxfId="196" priority="40" stopIfTrue="1">
      <formula>IF(8&lt;0.51*C11,TRUE,FALSE)</formula>
    </cfRule>
    <cfRule type="expression" dxfId="195" priority="41" stopIfTrue="1">
      <formula>IF(8&lt;0.71*C11,TRUE,FALSE)</formula>
    </cfRule>
    <cfRule type="expression" dxfId="194" priority="42" stopIfTrue="1">
      <formula>IF(8&lt;0.86*C11,TRUE,FALSE)</formula>
    </cfRule>
  </conditionalFormatting>
  <conditionalFormatting sqref="J17">
    <cfRule type="expression" dxfId="193" priority="43" stopIfTrue="1">
      <formula>IF(9&gt;1.07*C11,TRUE,FALSE)</formula>
    </cfRule>
    <cfRule type="expression" dxfId="192" priority="44" stopIfTrue="1">
      <formula>IF(9&gt;=0.86*C11,TRUE,FALSE)</formula>
    </cfRule>
    <cfRule type="expression" dxfId="191" priority="45" stopIfTrue="1">
      <formula>IF(9&lt;0.51*C11,TRUE,FALSE)</formula>
    </cfRule>
    <cfRule type="expression" dxfId="190" priority="46" stopIfTrue="1">
      <formula>IF(9&lt;0.71*C11,TRUE,FALSE)</formula>
    </cfRule>
    <cfRule type="expression" dxfId="189" priority="47" stopIfTrue="1">
      <formula>IF(9&lt;0.86*C11,TRUE,FALSE)</formula>
    </cfRule>
  </conditionalFormatting>
  <conditionalFormatting sqref="J16">
    <cfRule type="expression" dxfId="188" priority="48" stopIfTrue="1">
      <formula>IF(10&gt;1.07*C11,TRUE,FALSE)</formula>
    </cfRule>
    <cfRule type="expression" dxfId="187" priority="49" stopIfTrue="1">
      <formula>IF(10&gt;=0.86*C11,TRUE,FALSE)</formula>
    </cfRule>
    <cfRule type="expression" dxfId="186" priority="50" stopIfTrue="1">
      <formula>IF(10&lt;0.51*C11,TRUE,FALSE)</formula>
    </cfRule>
    <cfRule type="expression" dxfId="185" priority="51" stopIfTrue="1">
      <formula>IF(10&lt;0.73*C11,TRUE,FALSE)</formula>
    </cfRule>
    <cfRule type="expression" dxfId="184" priority="52" stopIfTrue="1">
      <formula>IF(10&lt;0.86*C11,TRUE,FALSE)</formula>
    </cfRule>
  </conditionalFormatting>
  <conditionalFormatting sqref="J15">
    <cfRule type="expression" dxfId="183" priority="53" stopIfTrue="1">
      <formula>IF(11&gt;1.07*C11,TRUE,FALSE)</formula>
    </cfRule>
    <cfRule type="expression" dxfId="182" priority="54" stopIfTrue="1">
      <formula>IF(11&gt;=0.86*C11,TRUE,FALSE)</formula>
    </cfRule>
    <cfRule type="expression" dxfId="181" priority="55" stopIfTrue="1">
      <formula>IF(11&lt;0.51*C11,TRUE,FALSE)</formula>
    </cfRule>
    <cfRule type="expression" dxfId="180" priority="56" stopIfTrue="1">
      <formula>IF(11&lt;0.71*C11,TRUE,FALSE)</formula>
    </cfRule>
    <cfRule type="expression" dxfId="179" priority="57" stopIfTrue="1">
      <formula>IF(11&lt;0.86*C11,TRUE,FALSE)</formula>
    </cfRule>
  </conditionalFormatting>
  <conditionalFormatting sqref="J13">
    <cfRule type="expression" dxfId="178" priority="58" stopIfTrue="1">
      <formula>IF(13&gt;1.07*C11,TRUE,FALSE)</formula>
    </cfRule>
    <cfRule type="expression" dxfId="177" priority="59" stopIfTrue="1">
      <formula>IF(13&gt;=0.86*C11,TRUE,FALSE)</formula>
    </cfRule>
    <cfRule type="expression" dxfId="176" priority="60" stopIfTrue="1">
      <formula>IF(13&lt;0.51*C11,TRUE,FALSE)</formula>
    </cfRule>
    <cfRule type="expression" dxfId="175" priority="61" stopIfTrue="1">
      <formula>IF(13&lt;0.71*C11,TRUE,FALSE)</formula>
    </cfRule>
    <cfRule type="expression" dxfId="174" priority="62" stopIfTrue="1">
      <formula>IF(13&lt;0.86*C11,TRUE,FALSE)</formula>
    </cfRule>
  </conditionalFormatting>
  <conditionalFormatting sqref="J12">
    <cfRule type="expression" dxfId="173" priority="63" stopIfTrue="1">
      <formula>IF(14&gt;1.07*C11,TRUE,FALSE)</formula>
    </cfRule>
    <cfRule type="expression" dxfId="172" priority="64" stopIfTrue="1">
      <formula>IF(14&gt;=0.86*C11,TRUE,FALSE)</formula>
    </cfRule>
    <cfRule type="expression" dxfId="171" priority="65" stopIfTrue="1">
      <formula>IF(14&lt;0.51*C11,TRUE,FALSE)</formula>
    </cfRule>
    <cfRule type="expression" dxfId="170" priority="66" stopIfTrue="1">
      <formula>IF(14&lt;0.71*C11,TRUE,FALSE)</formula>
    </cfRule>
    <cfRule type="expression" dxfId="169" priority="67" stopIfTrue="1">
      <formula>IF(14&lt;0.86*C11,TRUE,FALSE)</formula>
    </cfRule>
  </conditionalFormatting>
  <conditionalFormatting sqref="J11">
    <cfRule type="expression" dxfId="168" priority="68" stopIfTrue="1">
      <formula>IF(15&gt;1.07*C11,TRUE,FALSE)</formula>
    </cfRule>
    <cfRule type="expression" dxfId="167" priority="69" stopIfTrue="1">
      <formula>IF(15&gt;=0.86*C11,TRUE,FALSE)</formula>
    </cfRule>
    <cfRule type="expression" dxfId="166" priority="70">
      <formula>IF(15&lt;0.51*C11,TRUE,FALSE)</formula>
    </cfRule>
    <cfRule type="expression" dxfId="165" priority="71" stopIfTrue="1">
      <formula>IF(15&lt;0.71*C11,TRUE,FALSE)</formula>
    </cfRule>
    <cfRule type="expression" dxfId="164" priority="72" stopIfTrue="1">
      <formula>IF(15&lt;0.86*C11,TRUE,FALSE)</formula>
    </cfRule>
  </conditionalFormatting>
  <conditionalFormatting sqref="J10">
    <cfRule type="expression" dxfId="163" priority="73">
      <formula>IF(16&lt;0.51*C11,TRUE,FALSE)</formula>
    </cfRule>
    <cfRule type="expression" dxfId="162" priority="74" stopIfTrue="1">
      <formula>IF(16&gt;1.07*C11,TRUE,FALSE)</formula>
    </cfRule>
    <cfRule type="expression" dxfId="161" priority="75" stopIfTrue="1">
      <formula>IF(16&gt;=0.86*C11,TRUE,FALSE)</formula>
    </cfRule>
    <cfRule type="expression" dxfId="160" priority="76" stopIfTrue="1">
      <formula>IF(16&lt;0.71*C11,TRUE,FALSE)</formula>
    </cfRule>
    <cfRule type="expression" dxfId="159" priority="77" stopIfTrue="1">
      <formula>IF(16&lt;0.86*C11,TRUE,FALSE)</formula>
    </cfRule>
  </conditionalFormatting>
  <conditionalFormatting sqref="J9">
    <cfRule type="expression" dxfId="158" priority="78">
      <formula>IF(17&lt;0.51*C11,TRUE,FALSE)</formula>
    </cfRule>
    <cfRule type="expression" dxfId="157" priority="79" stopIfTrue="1">
      <formula>IF(17&gt;1.07*C11,TRUE,FALSE)</formula>
    </cfRule>
    <cfRule type="expression" dxfId="156" priority="80" stopIfTrue="1">
      <formula>IF(17&lt;0.71*C11,TRUE,FALSE)</formula>
    </cfRule>
    <cfRule type="expression" dxfId="155" priority="81" stopIfTrue="1">
      <formula>IF(17&lt;0.86*C11,TRUE,FALSE)</formula>
    </cfRule>
    <cfRule type="expression" dxfId="154" priority="82" stopIfTrue="1">
      <formula>IF(17&gt;=0.86*C11,TRUE,FALSE)</formula>
    </cfRule>
  </conditionalFormatting>
  <conditionalFormatting sqref="J8">
    <cfRule type="expression" dxfId="153" priority="83" stopIfTrue="1">
      <formula>IF(18&gt;1.07*C11,TRUE,FALSE)</formula>
    </cfRule>
    <cfRule type="expression" dxfId="152" priority="84" stopIfTrue="1">
      <formula>IF(18&gt;=0.86*C11,TRUE,FALSE)</formula>
    </cfRule>
    <cfRule type="expression" dxfId="151" priority="85" stopIfTrue="1">
      <formula>IF(18&lt;0.51*C11,TRUE,FALSE)</formula>
    </cfRule>
    <cfRule type="expression" dxfId="150" priority="86" stopIfTrue="1">
      <formula>IF(18&lt;0.71*C11,TRUE,FALSE)</formula>
    </cfRule>
    <cfRule type="expression" dxfId="149" priority="87" stopIfTrue="1">
      <formula>IF(18&lt;0.86*C11,TRUE,FALSE)</formula>
    </cfRule>
  </conditionalFormatting>
  <conditionalFormatting sqref="J7">
    <cfRule type="expression" dxfId="148" priority="88" stopIfTrue="1">
      <formula>IF(19&gt;1.07*C11,TRUE,FALSE)</formula>
    </cfRule>
    <cfRule type="expression" dxfId="147" priority="89" stopIfTrue="1">
      <formula>IF(19&gt;=0.86*C11,TRUE,FALSE)</formula>
    </cfRule>
    <cfRule type="expression" dxfId="146" priority="90" stopIfTrue="1">
      <formula>IF(19&lt;0.51*C11,TRUE,FALSE)</formula>
    </cfRule>
    <cfRule type="expression" dxfId="145" priority="91" stopIfTrue="1">
      <formula>IF(19&lt;0.71*C11,TRUE,FALSE)</formula>
    </cfRule>
    <cfRule type="expression" dxfId="144" priority="92" stopIfTrue="1">
      <formula>IF(19&lt;0.86*C11,TRUE,FALSE)</formula>
    </cfRule>
  </conditionalFormatting>
  <conditionalFormatting sqref="J6">
    <cfRule type="expression" dxfId="143" priority="93" stopIfTrue="1">
      <formula>IF(20&gt;1.07*C11,TRUE,FALSE)</formula>
    </cfRule>
    <cfRule type="expression" dxfId="142" priority="94" stopIfTrue="1">
      <formula>IF(20&gt;=0.86*C11,TRUE,FALSE)</formula>
    </cfRule>
    <cfRule type="expression" dxfId="141" priority="95" stopIfTrue="1">
      <formula>IF(20&lt;0.71*C11,TRUE,FALSE)</formula>
    </cfRule>
    <cfRule type="expression" dxfId="140" priority="96" stopIfTrue="1">
      <formula>IF(20&lt;0.86*C11,TRUE,FALSE)</formula>
    </cfRule>
  </conditionalFormatting>
  <conditionalFormatting sqref="J5">
    <cfRule type="expression" dxfId="139" priority="97" stopIfTrue="1">
      <formula>IF(21&gt;1.07*C11,TRUE,FALSE)</formula>
    </cfRule>
    <cfRule type="expression" dxfId="138" priority="98" stopIfTrue="1">
      <formula>IF(21&gt;=0.86*C11,TRUE,FALSE)</formula>
    </cfRule>
    <cfRule type="expression" dxfId="137" priority="99" stopIfTrue="1">
      <formula>IF(21&lt;0.71*C11,TRUE,FALSE)</formula>
    </cfRule>
    <cfRule type="expression" dxfId="136" priority="100" stopIfTrue="1">
      <formula>IF(21&lt;0.86*C11,TRUE,FALSE)</formula>
    </cfRule>
  </conditionalFormatting>
  <conditionalFormatting sqref="J4">
    <cfRule type="expression" dxfId="135" priority="101" stopIfTrue="1">
      <formula>IF(22&gt;1.07*C11,TRUE,FALSE)</formula>
    </cfRule>
    <cfRule type="expression" dxfId="134" priority="102" stopIfTrue="1">
      <formula>IF(22&gt;=0.86*C11,TRUE,FALSE)</formula>
    </cfRule>
    <cfRule type="expression" dxfId="133" priority="103" stopIfTrue="1">
      <formula>IF(22&lt;0.71*C11,TRUE,FALSE)</formula>
    </cfRule>
    <cfRule type="expression" dxfId="132" priority="104" stopIfTrue="1">
      <formula>IF(22&lt;0.86*C11,TRUE,FALSE)</formula>
    </cfRule>
  </conditionalFormatting>
  <conditionalFormatting sqref="J3">
    <cfRule type="expression" dxfId="131" priority="105" stopIfTrue="1">
      <formula>IF(23&gt;1.07*C11,TRUE,FALSE)</formula>
    </cfRule>
    <cfRule type="expression" dxfId="130" priority="106" stopIfTrue="1">
      <formula>IF(23&gt;=0.86*C11,TRUE,FALSE)</formula>
    </cfRule>
    <cfRule type="expression" dxfId="129" priority="107" stopIfTrue="1">
      <formula>IF(23&lt;0.71*C11,TRUE,FALSE)</formula>
    </cfRule>
    <cfRule type="expression" dxfId="128" priority="108" stopIfTrue="1">
      <formula>IF(23&lt;0.86*C11,TRUE,FALSE)</formula>
    </cfRule>
  </conditionalFormatting>
  <conditionalFormatting sqref="J20">
    <cfRule type="expression" dxfId="127" priority="109" stopIfTrue="1">
      <formula>IF(6&gt;1.07*C11,TRUE,FALSE)</formula>
    </cfRule>
    <cfRule type="expression" dxfId="126" priority="110" stopIfTrue="1">
      <formula>IF(6&gt;=0.86*C11,TRUE,FALSE)</formula>
    </cfRule>
    <cfRule type="expression" dxfId="125" priority="111" stopIfTrue="1">
      <formula>IF(6&lt;0.55*C11,TRUE,FALSE)</formula>
    </cfRule>
    <cfRule type="expression" dxfId="124" priority="112" stopIfTrue="1">
      <formula>IF(6&lt;0.71*C11,TRUE,FALSE)</formula>
    </cfRule>
    <cfRule type="expression" dxfId="123" priority="113" stopIfTrue="1">
      <formula>IF(6&lt;0.86*C11,TRUE,FALSE)</formula>
    </cfRule>
  </conditionalFormatting>
  <conditionalFormatting sqref="B8">
    <cfRule type="cellIs" dxfId="122" priority="6" stopIfTrue="1" operator="equal">
      <formula>0</formula>
    </cfRule>
    <cfRule type="cellIs" dxfId="121" priority="7" stopIfTrue="1" operator="lessThan">
      <formula>18.5</formula>
    </cfRule>
    <cfRule type="cellIs" dxfId="120" priority="8" stopIfTrue="1" operator="lessThan">
      <formula>25</formula>
    </cfRule>
    <cfRule type="cellIs" dxfId="119" priority="9" stopIfTrue="1" operator="between">
      <formula>30</formula>
      <formula>0.899999999999999</formula>
    </cfRule>
    <cfRule type="cellIs" dxfId="118" priority="10" stopIfTrue="1" operator="greaterThanOrEqual">
      <formula>30</formula>
    </cfRule>
  </conditionalFormatting>
  <conditionalFormatting sqref="C8">
    <cfRule type="cellIs" dxfId="117" priority="1" stopIfTrue="1" operator="equal">
      <formula>0</formula>
    </cfRule>
    <cfRule type="cellIs" dxfId="116" priority="2" stopIfTrue="1" operator="lessThan">
      <formula>18.5</formula>
    </cfRule>
    <cfRule type="cellIs" dxfId="115" priority="3" stopIfTrue="1" operator="lessThan">
      <formula>25</formula>
    </cfRule>
    <cfRule type="cellIs" dxfId="114" priority="4" stopIfTrue="1" operator="between">
      <formula>30</formula>
      <formula>0.899999999999999</formula>
    </cfRule>
    <cfRule type="cellIs" dxfId="113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2" zoomScale="150" zoomScaleNormal="150" zoomScalePageLayoutView="150" workbookViewId="0">
      <selection activeCell="C17" sqref="C17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84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77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71</v>
      </c>
      <c r="C4" s="192" t="s">
        <v>70</v>
      </c>
      <c r="D4" s="193"/>
      <c r="E4" s="151">
        <f ca="1">YEAR(TODAY())-YEAR(B5)</f>
        <v>65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20054</v>
      </c>
      <c r="C5" s="146" t="s">
        <v>64</v>
      </c>
      <c r="D5" s="146"/>
      <c r="E5" s="145">
        <f ca="1">IF(B4="M",220-YEAR(A32)+YEAR(A33),226-YEAR(A32)+YEAR(A33))</f>
        <v>155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15.6</v>
      </c>
      <c r="C6" s="142" t="s">
        <v>58</v>
      </c>
      <c r="D6" s="142"/>
      <c r="E6" s="141">
        <v>161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1.8</v>
      </c>
      <c r="C7" s="137" t="s">
        <v>52</v>
      </c>
      <c r="D7" s="185">
        <v>78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24.074074074074073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>
        <v>161</v>
      </c>
      <c r="I10" s="97">
        <f>(H10/E6)</f>
        <v>1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B6*95%</f>
        <v>14.819999999999999</v>
      </c>
      <c r="F11" s="86"/>
      <c r="G11" s="99">
        <v>10</v>
      </c>
      <c r="H11" s="98">
        <v>159</v>
      </c>
      <c r="I11" s="97">
        <f>(H11/E6)</f>
        <v>0.98757763975155277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51.87</v>
      </c>
      <c r="F12" s="86"/>
      <c r="G12" s="99">
        <v>9</v>
      </c>
      <c r="H12" s="98">
        <v>152</v>
      </c>
      <c r="I12" s="97">
        <f>(H12/E6)</f>
        <v>0.94409937888198758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149</v>
      </c>
      <c r="I13" s="97">
        <f>(H13/E6)</f>
        <v>0.92546583850931674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144</v>
      </c>
      <c r="I14" s="97">
        <f>(H14/E6)</f>
        <v>0.89440993788819878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123</v>
      </c>
      <c r="I15" s="97">
        <f>(H15/E6)</f>
        <v>0.7639751552795031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118</v>
      </c>
      <c r="I16" s="97">
        <f>(H16/E6)</f>
        <v>0.73291925465838514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5.6230319388214127E-3</v>
      </c>
      <c r="C17" s="101">
        <f>IF(B17,3600*2/(HOUR(B17)*3600+MINUTE(B17)*60+SECOND(B17)),TEXT(,""))</f>
        <v>14.814814814814815</v>
      </c>
      <c r="D17" s="100" t="str">
        <f>IF(B17,TEXT(B17/2,"mm:ss"),TEXT(,""))</f>
        <v>04:03</v>
      </c>
      <c r="E17" s="87"/>
      <c r="F17" s="86"/>
      <c r="G17" s="99">
        <v>4</v>
      </c>
      <c r="H17" s="98">
        <v>101</v>
      </c>
      <c r="I17" s="97">
        <f>(H17/E6)</f>
        <v>0.62732919254658381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0:45:21</v>
      </c>
      <c r="C18" s="101">
        <f>IF(B17,3600*10/(HOUR(B18)*3600+MINUTE(B18)*60+SECOND(B18)),TEXT(,""))</f>
        <v>13.230429988974642</v>
      </c>
      <c r="D18" s="100" t="str">
        <f>IF(B17,TEXT(B18/10,"mm:ss"),TEXT(,""))</f>
        <v>04:32</v>
      </c>
      <c r="E18" s="87"/>
      <c r="F18" s="86"/>
      <c r="G18" s="99">
        <v>3</v>
      </c>
      <c r="H18" s="109">
        <v>103</v>
      </c>
      <c r="I18" s="97">
        <f>(H18/E6)</f>
        <v>0.63975155279503104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1:43:52</v>
      </c>
      <c r="C19" s="101">
        <f>IF(B17,C18-1.1,TEXT(,""))</f>
        <v>12.130429988974642</v>
      </c>
      <c r="D19" s="100" t="str">
        <f>IF(B17,TEXT(B19/21,"mm:ss"),TEXT(,""))</f>
        <v>04:57</v>
      </c>
      <c r="E19" s="87"/>
      <c r="F19" s="86"/>
      <c r="G19" s="99">
        <v>2</v>
      </c>
      <c r="H19" s="98">
        <v>94</v>
      </c>
      <c r="I19" s="97">
        <f>(H19/E6)</f>
        <v>0.58385093167701863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3:49:31</v>
      </c>
      <c r="C20" s="89">
        <f>IF(B17,C19-1.1,TEXT(,""))</f>
        <v>11.030429988974642</v>
      </c>
      <c r="D20" s="88" t="str">
        <f>IF(B17,TEXT(B20/42.195,"mm:ss"),TEXT(,""))</f>
        <v>05:26</v>
      </c>
      <c r="E20" s="87"/>
      <c r="F20" s="86"/>
      <c r="G20" s="85">
        <v>1</v>
      </c>
      <c r="H20" s="84">
        <v>78</v>
      </c>
      <c r="I20" s="83">
        <f>(H20/E6)</f>
        <v>0.48447204968944102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KUYPERS</v>
      </c>
      <c r="B24" s="228" t="str">
        <f>B3</f>
        <v>Eddy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54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14.819999999999999</v>
      </c>
      <c r="K25" s="236"/>
      <c r="L25" s="237">
        <f>1/24/$J25</f>
        <v>2.8115159694107063E-3</v>
      </c>
      <c r="M25" s="236"/>
      <c r="N25" s="237">
        <f>$L25/10</f>
        <v>2.8115159694107062E-4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96.6</v>
      </c>
      <c r="C26" s="48">
        <f>E6*C25</f>
        <v>112.69999999999999</v>
      </c>
      <c r="D26" s="48">
        <f>E6*D25</f>
        <v>128.80000000000001</v>
      </c>
      <c r="E26" s="47"/>
      <c r="F26" s="44"/>
      <c r="G26" s="232" t="s">
        <v>9</v>
      </c>
      <c r="H26" s="233"/>
      <c r="I26" s="234"/>
      <c r="J26" s="43">
        <f>C11*85%</f>
        <v>12.596999999999998</v>
      </c>
      <c r="K26" s="43">
        <f>C11*92%</f>
        <v>13.634399999999999</v>
      </c>
      <c r="L26" s="42">
        <f>1/24/$J26</f>
        <v>3.3076658463655371E-3</v>
      </c>
      <c r="M26" s="42">
        <f>1/24/$K26</f>
        <v>3.0559956189246808E-3</v>
      </c>
      <c r="N26" s="42">
        <f>$L26/10</f>
        <v>3.3076658463655371E-4</v>
      </c>
      <c r="O26" s="41">
        <f>$M26/10</f>
        <v>3.0559956189246809E-4</v>
      </c>
      <c r="R26" s="239"/>
      <c r="S26" s="239"/>
      <c r="T26" s="27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11.856</v>
      </c>
      <c r="K27" s="43">
        <f>C11*85%</f>
        <v>12.596999999999998</v>
      </c>
      <c r="L27" s="42">
        <f>1/24/$J27</f>
        <v>3.5143949617633826E-3</v>
      </c>
      <c r="M27" s="42">
        <f>1/24/$K27</f>
        <v>3.3076658463655371E-3</v>
      </c>
      <c r="N27" s="42">
        <f>$L27/10</f>
        <v>3.5143949617633824E-4</v>
      </c>
      <c r="O27" s="41">
        <f>$M27/10</f>
        <v>3.3076658463655371E-4</v>
      </c>
      <c r="R27" s="239"/>
      <c r="S27" s="239"/>
      <c r="T27" s="27"/>
    </row>
    <row r="28" spans="1:20" ht="20" customHeight="1" thickBot="1" x14ac:dyDescent="0.25">
      <c r="A28" s="40" t="s">
        <v>6</v>
      </c>
      <c r="B28" s="39">
        <f>E6*B27</f>
        <v>128.80000000000001</v>
      </c>
      <c r="C28" s="39">
        <f>E6*C27</f>
        <v>136.85</v>
      </c>
      <c r="D28" s="39">
        <f>E6*D27</f>
        <v>144.9</v>
      </c>
      <c r="E28" s="31"/>
      <c r="F28" s="38"/>
      <c r="G28" s="250" t="s">
        <v>5</v>
      </c>
      <c r="H28" s="251"/>
      <c r="I28" s="252"/>
      <c r="J28" s="37">
        <f>C11*72%</f>
        <v>10.670399999999999</v>
      </c>
      <c r="K28" s="37">
        <f>C11*80%</f>
        <v>11.856</v>
      </c>
      <c r="L28" s="36">
        <f>1/24/$J28</f>
        <v>3.9048832908482032E-3</v>
      </c>
      <c r="M28" s="36">
        <f>1/24/$K28</f>
        <v>3.5143949617633826E-3</v>
      </c>
      <c r="N28" s="35">
        <f>$L28/10</f>
        <v>3.904883290848203E-4</v>
      </c>
      <c r="O28" s="34">
        <f>$M28/10</f>
        <v>3.5143949617633824E-4</v>
      </c>
      <c r="R28" s="239"/>
      <c r="S28" s="239"/>
      <c r="T28" s="27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30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27"/>
    </row>
    <row r="30" spans="1:20" ht="20" customHeight="1" thickBot="1" x14ac:dyDescent="0.25">
      <c r="A30" s="26" t="s">
        <v>1</v>
      </c>
      <c r="B30" s="25">
        <f>E6*B29</f>
        <v>144.9</v>
      </c>
      <c r="C30" s="25">
        <f>E6*C29</f>
        <v>152.94999999999999</v>
      </c>
      <c r="D30" s="25">
        <f>E6*D29</f>
        <v>161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20054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G25:I25"/>
    <mergeCell ref="J25:K25"/>
    <mergeCell ref="L25:M25"/>
    <mergeCell ref="N25:O25"/>
    <mergeCell ref="R25:S25"/>
    <mergeCell ref="A14:D14"/>
    <mergeCell ref="L14:O14"/>
    <mergeCell ref="R23:T23"/>
    <mergeCell ref="B24:C24"/>
    <mergeCell ref="D24:E24"/>
    <mergeCell ref="R24:S24"/>
    <mergeCell ref="A23:E23"/>
    <mergeCell ref="G23:I24"/>
    <mergeCell ref="J23:K23"/>
    <mergeCell ref="L23:M23"/>
    <mergeCell ref="N23:O23"/>
    <mergeCell ref="L13:O13"/>
    <mergeCell ref="C4:D4"/>
    <mergeCell ref="M4:N4"/>
    <mergeCell ref="M5:N5"/>
    <mergeCell ref="D7:E7"/>
    <mergeCell ref="M7:N7"/>
    <mergeCell ref="C8:E8"/>
    <mergeCell ref="M6:N6"/>
    <mergeCell ref="L9:O9"/>
    <mergeCell ref="A10:C10"/>
    <mergeCell ref="L10:O10"/>
    <mergeCell ref="L11:O11"/>
    <mergeCell ref="L12:O12"/>
    <mergeCell ref="B3:E3"/>
    <mergeCell ref="M3:N3"/>
    <mergeCell ref="A1:C1"/>
    <mergeCell ref="D1:E1"/>
    <mergeCell ref="G1:I1"/>
    <mergeCell ref="J1:J2"/>
    <mergeCell ref="L1:O1"/>
    <mergeCell ref="B2:E2"/>
    <mergeCell ref="M2:N2"/>
  </mergeCells>
  <conditionalFormatting sqref="G11">
    <cfRule type="expression" dxfId="112" priority="26" stopIfTrue="1">
      <formula>IF($I11&gt;=0.9,TRUE,FALSE)</formula>
    </cfRule>
    <cfRule type="expression" dxfId="111" priority="27" stopIfTrue="1">
      <formula>IF($I11&lt;0.9,TRUE,FALSE)</formula>
    </cfRule>
  </conditionalFormatting>
  <conditionalFormatting sqref="I3:I20">
    <cfRule type="cellIs" dxfId="110" priority="21" stopIfTrue="1" operator="equal">
      <formula>0</formula>
    </cfRule>
    <cfRule type="cellIs" dxfId="109" priority="22" stopIfTrue="1" operator="lessThan">
      <formula>0.6</formula>
    </cfRule>
    <cfRule type="cellIs" dxfId="108" priority="23" stopIfTrue="1" operator="lessThan">
      <formula>0.8</formula>
    </cfRule>
    <cfRule type="cellIs" dxfId="107" priority="24" stopIfTrue="1" operator="between">
      <formula>0.8</formula>
      <formula>0.899999999999999</formula>
    </cfRule>
    <cfRule type="cellIs" dxfId="106" priority="25" stopIfTrue="1" operator="greaterThanOrEqual">
      <formula>0.9</formula>
    </cfRule>
  </conditionalFormatting>
  <conditionalFormatting sqref="H3:H20">
    <cfRule type="expression" dxfId="105" priority="16" stopIfTrue="1">
      <formula>IF($I3=0,TRUE,FALSE)</formula>
    </cfRule>
    <cfRule type="expression" dxfId="104" priority="17" stopIfTrue="1">
      <formula>IF($I3&lt;0.6,TRUE,FALSE)</formula>
    </cfRule>
    <cfRule type="expression" dxfId="103" priority="18" stopIfTrue="1">
      <formula>IF($I3&lt;0.8,TRUE,FALSE)</formula>
    </cfRule>
    <cfRule type="expression" dxfId="102" priority="19" stopIfTrue="1">
      <formula>IF($I3&lt;0.9,TRUE,FALSE)</formula>
    </cfRule>
    <cfRule type="expression" dxfId="101" priority="20" stopIfTrue="1">
      <formula>IF($I3&gt;=0.9,TRUE,FALSE)</formula>
    </cfRule>
  </conditionalFormatting>
  <conditionalFormatting sqref="G3:G20">
    <cfRule type="expression" dxfId="100" priority="11" stopIfTrue="1">
      <formula>IF($I3=0,TRUE,FALSE)</formula>
    </cfRule>
    <cfRule type="expression" dxfId="99" priority="12" stopIfTrue="1">
      <formula>IF($I3&lt;0.6,TRUE,FALSE)</formula>
    </cfRule>
    <cfRule type="expression" dxfId="98" priority="13" stopIfTrue="1">
      <formula>IF($I3&lt;0.8,TRUE,FALSE)</formula>
    </cfRule>
    <cfRule type="expression" dxfId="97" priority="14" stopIfTrue="1">
      <formula>IF($I3&lt;0.9,TRUE,FALSE)</formula>
    </cfRule>
    <cfRule type="expression" dxfId="96" priority="15" stopIfTrue="1">
      <formula>IF($I3&gt;=0.9,TRUE,FALSE)</formula>
    </cfRule>
  </conditionalFormatting>
  <conditionalFormatting sqref="J14">
    <cfRule type="expression" dxfId="95" priority="28">
      <formula>IF(12&lt;0.51*C11,TRUE,FALSE)</formula>
    </cfRule>
    <cfRule type="expression" dxfId="94" priority="29" stopIfTrue="1">
      <formula>IF(12&gt;1.07*C11,TRUE,FALSE)</formula>
    </cfRule>
    <cfRule type="expression" dxfId="93" priority="30" stopIfTrue="1">
      <formula>IF(12&gt;=0.86*C11,TRUE,FALSE)</formula>
    </cfRule>
    <cfRule type="expression" dxfId="92" priority="31" stopIfTrue="1">
      <formula>IF(12&lt;0.71*C11,TRUE,FALSE)</formula>
    </cfRule>
    <cfRule type="expression" dxfId="91" priority="32" stopIfTrue="1">
      <formula>IF(12&lt;0.86*C11,TRUE,FALSE)</formula>
    </cfRule>
  </conditionalFormatting>
  <conditionalFormatting sqref="J19">
    <cfRule type="expression" dxfId="90" priority="33" stopIfTrue="1">
      <formula>IF(7&gt;1.07*C11,TRUE,FALSE)</formula>
    </cfRule>
    <cfRule type="expression" dxfId="89" priority="34" stopIfTrue="1">
      <formula>IF(7&gt;=0.86*C11,TRUE,FALSE)</formula>
    </cfRule>
    <cfRule type="expression" dxfId="88" priority="35" stopIfTrue="1">
      <formula>IF(7&lt;0.51*C11,TRUE,FALSE)</formula>
    </cfRule>
    <cfRule type="expression" dxfId="87" priority="36" stopIfTrue="1">
      <formula>IF(7&lt;0.71*C11,TRUE,FALSE)</formula>
    </cfRule>
    <cfRule type="expression" dxfId="86" priority="37" stopIfTrue="1">
      <formula>IF(7&lt;0.86*C11,TRUE,FALSE)</formula>
    </cfRule>
  </conditionalFormatting>
  <conditionalFormatting sqref="J18">
    <cfRule type="expression" dxfId="85" priority="38" stopIfTrue="1">
      <formula>IF(8&gt;1.07*C11,TRUE,FALSE)</formula>
    </cfRule>
    <cfRule type="expression" dxfId="84" priority="39" stopIfTrue="1">
      <formula>IF(8&gt;=0.86*C11,TRUE,FALSE)</formula>
    </cfRule>
    <cfRule type="expression" dxfId="83" priority="40" stopIfTrue="1">
      <formula>IF(8&lt;0.51*C11,TRUE,FALSE)</formula>
    </cfRule>
    <cfRule type="expression" dxfId="82" priority="41" stopIfTrue="1">
      <formula>IF(8&lt;0.71*C11,TRUE,FALSE)</formula>
    </cfRule>
    <cfRule type="expression" dxfId="81" priority="42" stopIfTrue="1">
      <formula>IF(8&lt;0.86*C11,TRUE,FALSE)</formula>
    </cfRule>
  </conditionalFormatting>
  <conditionalFormatting sqref="J17">
    <cfRule type="expression" dxfId="80" priority="43" stopIfTrue="1">
      <formula>IF(9&gt;1.07*C11,TRUE,FALSE)</formula>
    </cfRule>
    <cfRule type="expression" dxfId="79" priority="44" stopIfTrue="1">
      <formula>IF(9&gt;=0.86*C11,TRUE,FALSE)</formula>
    </cfRule>
    <cfRule type="expression" dxfId="78" priority="45" stopIfTrue="1">
      <formula>IF(9&lt;0.51*C11,TRUE,FALSE)</formula>
    </cfRule>
    <cfRule type="expression" dxfId="77" priority="46" stopIfTrue="1">
      <formula>IF(9&lt;0.71*C11,TRUE,FALSE)</formula>
    </cfRule>
    <cfRule type="expression" dxfId="76" priority="47" stopIfTrue="1">
      <formula>IF(9&lt;0.86*C11,TRUE,FALSE)</formula>
    </cfRule>
  </conditionalFormatting>
  <conditionalFormatting sqref="J16">
    <cfRule type="expression" dxfId="75" priority="48" stopIfTrue="1">
      <formula>IF(10&gt;1.07*C11,TRUE,FALSE)</formula>
    </cfRule>
    <cfRule type="expression" dxfId="74" priority="49" stopIfTrue="1">
      <formula>IF(10&gt;=0.86*C11,TRUE,FALSE)</formula>
    </cfRule>
    <cfRule type="expression" dxfId="73" priority="50" stopIfTrue="1">
      <formula>IF(10&lt;0.51*C11,TRUE,FALSE)</formula>
    </cfRule>
    <cfRule type="expression" dxfId="72" priority="51" stopIfTrue="1">
      <formula>IF(10&lt;0.73*C11,TRUE,FALSE)</formula>
    </cfRule>
    <cfRule type="expression" dxfId="71" priority="52" stopIfTrue="1">
      <formula>IF(10&lt;0.86*C11,TRUE,FALSE)</formula>
    </cfRule>
  </conditionalFormatting>
  <conditionalFormatting sqref="J15">
    <cfRule type="expression" dxfId="70" priority="53" stopIfTrue="1">
      <formula>IF(11&gt;1.07*C11,TRUE,FALSE)</formula>
    </cfRule>
    <cfRule type="expression" dxfId="69" priority="54" stopIfTrue="1">
      <formula>IF(11&gt;=0.86*C11,TRUE,FALSE)</formula>
    </cfRule>
    <cfRule type="expression" dxfId="68" priority="55" stopIfTrue="1">
      <formula>IF(11&lt;0.51*C11,TRUE,FALSE)</formula>
    </cfRule>
    <cfRule type="expression" dxfId="67" priority="56" stopIfTrue="1">
      <formula>IF(11&lt;0.71*C11,TRUE,FALSE)</formula>
    </cfRule>
    <cfRule type="expression" dxfId="66" priority="57" stopIfTrue="1">
      <formula>IF(11&lt;0.86*C11,TRUE,FALSE)</formula>
    </cfRule>
  </conditionalFormatting>
  <conditionalFormatting sqref="J13">
    <cfRule type="expression" dxfId="65" priority="58" stopIfTrue="1">
      <formula>IF(13&gt;1.07*C11,TRUE,FALSE)</formula>
    </cfRule>
    <cfRule type="expression" dxfId="64" priority="59" stopIfTrue="1">
      <formula>IF(13&gt;=0.86*C11,TRUE,FALSE)</formula>
    </cfRule>
    <cfRule type="expression" dxfId="63" priority="60" stopIfTrue="1">
      <formula>IF(13&lt;0.51*C11,TRUE,FALSE)</formula>
    </cfRule>
    <cfRule type="expression" dxfId="62" priority="61" stopIfTrue="1">
      <formula>IF(13&lt;0.71*C11,TRUE,FALSE)</formula>
    </cfRule>
    <cfRule type="expression" dxfId="61" priority="62" stopIfTrue="1">
      <formula>IF(13&lt;0.86*C11,TRUE,FALSE)</formula>
    </cfRule>
  </conditionalFormatting>
  <conditionalFormatting sqref="J12">
    <cfRule type="expression" dxfId="60" priority="63" stopIfTrue="1">
      <formula>IF(14&gt;1.07*C11,TRUE,FALSE)</formula>
    </cfRule>
    <cfRule type="expression" dxfId="59" priority="64" stopIfTrue="1">
      <formula>IF(14&gt;=0.86*C11,TRUE,FALSE)</formula>
    </cfRule>
    <cfRule type="expression" dxfId="58" priority="65" stopIfTrue="1">
      <formula>IF(14&lt;0.51*C11,TRUE,FALSE)</formula>
    </cfRule>
    <cfRule type="expression" dxfId="57" priority="66" stopIfTrue="1">
      <formula>IF(14&lt;0.71*C11,TRUE,FALSE)</formula>
    </cfRule>
    <cfRule type="expression" dxfId="56" priority="67" stopIfTrue="1">
      <formula>IF(14&lt;0.86*C11,TRUE,FALSE)</formula>
    </cfRule>
  </conditionalFormatting>
  <conditionalFormatting sqref="J11">
    <cfRule type="expression" dxfId="55" priority="68" stopIfTrue="1">
      <formula>IF(15&gt;1.07*C11,TRUE,FALSE)</formula>
    </cfRule>
    <cfRule type="expression" dxfId="54" priority="69" stopIfTrue="1">
      <formula>IF(15&gt;=0.86*C11,TRUE,FALSE)</formula>
    </cfRule>
    <cfRule type="expression" dxfId="53" priority="70">
      <formula>IF(15&lt;0.51*C11,TRUE,FALSE)</formula>
    </cfRule>
    <cfRule type="expression" dxfId="52" priority="71" stopIfTrue="1">
      <formula>IF(15&lt;0.71*C11,TRUE,FALSE)</formula>
    </cfRule>
    <cfRule type="expression" dxfId="51" priority="72" stopIfTrue="1">
      <formula>IF(15&lt;0.86*C11,TRUE,FALSE)</formula>
    </cfRule>
  </conditionalFormatting>
  <conditionalFormatting sqref="J10">
    <cfRule type="expression" dxfId="50" priority="73">
      <formula>IF(16&lt;0.51*C11,TRUE,FALSE)</formula>
    </cfRule>
    <cfRule type="expression" dxfId="49" priority="74" stopIfTrue="1">
      <formula>IF(16&gt;1.07*C11,TRUE,FALSE)</formula>
    </cfRule>
    <cfRule type="expression" dxfId="48" priority="75" stopIfTrue="1">
      <formula>IF(16&gt;=0.86*C11,TRUE,FALSE)</formula>
    </cfRule>
    <cfRule type="expression" dxfId="47" priority="76" stopIfTrue="1">
      <formula>IF(16&lt;0.71*C11,TRUE,FALSE)</formula>
    </cfRule>
    <cfRule type="expression" dxfId="46" priority="77" stopIfTrue="1">
      <formula>IF(16&lt;0.86*C11,TRUE,FALSE)</formula>
    </cfRule>
  </conditionalFormatting>
  <conditionalFormatting sqref="J9">
    <cfRule type="expression" dxfId="45" priority="78">
      <formula>IF(17&lt;0.51*C11,TRUE,FALSE)</formula>
    </cfRule>
    <cfRule type="expression" dxfId="44" priority="79" stopIfTrue="1">
      <formula>IF(17&gt;1.07*C11,TRUE,FALSE)</formula>
    </cfRule>
    <cfRule type="expression" dxfId="43" priority="80" stopIfTrue="1">
      <formula>IF(17&lt;0.71*C11,TRUE,FALSE)</formula>
    </cfRule>
    <cfRule type="expression" dxfId="42" priority="81" stopIfTrue="1">
      <formula>IF(17&lt;0.86*C11,TRUE,FALSE)</formula>
    </cfRule>
    <cfRule type="expression" dxfId="41" priority="82" stopIfTrue="1">
      <formula>IF(17&gt;=0.86*C11,TRUE,FALSE)</formula>
    </cfRule>
  </conditionalFormatting>
  <conditionalFormatting sqref="J8">
    <cfRule type="expression" dxfId="40" priority="83" stopIfTrue="1">
      <formula>IF(18&gt;1.07*C11,TRUE,FALSE)</formula>
    </cfRule>
    <cfRule type="expression" dxfId="39" priority="84" stopIfTrue="1">
      <formula>IF(18&gt;=0.86*C11,TRUE,FALSE)</formula>
    </cfRule>
    <cfRule type="expression" dxfId="38" priority="85" stopIfTrue="1">
      <formula>IF(18&lt;0.51*C11,TRUE,FALSE)</formula>
    </cfRule>
    <cfRule type="expression" dxfId="37" priority="86" stopIfTrue="1">
      <formula>IF(18&lt;0.71*C11,TRUE,FALSE)</formula>
    </cfRule>
    <cfRule type="expression" dxfId="36" priority="87" stopIfTrue="1">
      <formula>IF(18&lt;0.86*C11,TRUE,FALSE)</formula>
    </cfRule>
  </conditionalFormatting>
  <conditionalFormatting sqref="J7">
    <cfRule type="expression" dxfId="35" priority="88" stopIfTrue="1">
      <formula>IF(19&gt;1.07*C11,TRUE,FALSE)</formula>
    </cfRule>
    <cfRule type="expression" dxfId="34" priority="89" stopIfTrue="1">
      <formula>IF(19&gt;=0.86*C11,TRUE,FALSE)</formula>
    </cfRule>
    <cfRule type="expression" dxfId="33" priority="90" stopIfTrue="1">
      <formula>IF(19&lt;0.51*C11,TRUE,FALSE)</formula>
    </cfRule>
    <cfRule type="expression" dxfId="32" priority="91" stopIfTrue="1">
      <formula>IF(19&lt;0.71*C11,TRUE,FALSE)</formula>
    </cfRule>
    <cfRule type="expression" dxfId="31" priority="92" stopIfTrue="1">
      <formula>IF(19&lt;0.86*C11,TRUE,FALSE)</formula>
    </cfRule>
  </conditionalFormatting>
  <conditionalFormatting sqref="J6">
    <cfRule type="expression" dxfId="30" priority="93" stopIfTrue="1">
      <formula>IF(20&gt;1.07*C11,TRUE,FALSE)</formula>
    </cfRule>
    <cfRule type="expression" dxfId="29" priority="94" stopIfTrue="1">
      <formula>IF(20&gt;=0.86*C11,TRUE,FALSE)</formula>
    </cfRule>
    <cfRule type="expression" dxfId="28" priority="95" stopIfTrue="1">
      <formula>IF(20&lt;0.71*C11,TRUE,FALSE)</formula>
    </cfRule>
    <cfRule type="expression" dxfId="27" priority="96" stopIfTrue="1">
      <formula>IF(20&lt;0.86*C11,TRUE,FALSE)</formula>
    </cfRule>
  </conditionalFormatting>
  <conditionalFormatting sqref="J5">
    <cfRule type="expression" dxfId="26" priority="97" stopIfTrue="1">
      <formula>IF(21&gt;1.07*C11,TRUE,FALSE)</formula>
    </cfRule>
    <cfRule type="expression" dxfId="25" priority="98" stopIfTrue="1">
      <formula>IF(21&gt;=0.86*C11,TRUE,FALSE)</formula>
    </cfRule>
    <cfRule type="expression" dxfId="24" priority="99" stopIfTrue="1">
      <formula>IF(21&lt;0.71*C11,TRUE,FALSE)</formula>
    </cfRule>
    <cfRule type="expression" dxfId="23" priority="100" stopIfTrue="1">
      <formula>IF(21&lt;0.86*C11,TRUE,FALSE)</formula>
    </cfRule>
  </conditionalFormatting>
  <conditionalFormatting sqref="J4">
    <cfRule type="expression" dxfId="22" priority="101" stopIfTrue="1">
      <formula>IF(22&gt;1.07*C11,TRUE,FALSE)</formula>
    </cfRule>
    <cfRule type="expression" dxfId="21" priority="102" stopIfTrue="1">
      <formula>IF(22&gt;=0.86*C11,TRUE,FALSE)</formula>
    </cfRule>
    <cfRule type="expression" dxfId="20" priority="103" stopIfTrue="1">
      <formula>IF(22&lt;0.71*C11,TRUE,FALSE)</formula>
    </cfRule>
    <cfRule type="expression" dxfId="19" priority="104" stopIfTrue="1">
      <formula>IF(22&lt;0.86*C11,TRUE,FALSE)</formula>
    </cfRule>
  </conditionalFormatting>
  <conditionalFormatting sqref="J3">
    <cfRule type="expression" dxfId="18" priority="105" stopIfTrue="1">
      <formula>IF(23&gt;1.07*C11,TRUE,FALSE)</formula>
    </cfRule>
    <cfRule type="expression" dxfId="17" priority="106" stopIfTrue="1">
      <formula>IF(23&gt;=0.86*C11,TRUE,FALSE)</formula>
    </cfRule>
    <cfRule type="expression" dxfId="16" priority="107" stopIfTrue="1">
      <formula>IF(23&lt;0.71*C11,TRUE,FALSE)</formula>
    </cfRule>
    <cfRule type="expression" dxfId="15" priority="108" stopIfTrue="1">
      <formula>IF(23&lt;0.86*C11,TRUE,FALSE)</formula>
    </cfRule>
  </conditionalFormatting>
  <conditionalFormatting sqref="J20">
    <cfRule type="expression" dxfId="14" priority="109" stopIfTrue="1">
      <formula>IF(6&gt;1.07*C11,TRUE,FALSE)</formula>
    </cfRule>
    <cfRule type="expression" dxfId="13" priority="110" stopIfTrue="1">
      <formula>IF(6&gt;=0.86*C11,TRUE,FALSE)</formula>
    </cfRule>
    <cfRule type="expression" dxfId="12" priority="111" stopIfTrue="1">
      <formula>IF(6&lt;0.55*C11,TRUE,FALSE)</formula>
    </cfRule>
    <cfRule type="expression" dxfId="11" priority="112" stopIfTrue="1">
      <formula>IF(6&lt;0.71*C11,TRUE,FALSE)</formula>
    </cfRule>
    <cfRule type="expression" dxfId="10" priority="113" stopIfTrue="1">
      <formula>IF(6&lt;0.86*C11,TRUE,FALSE)</formula>
    </cfRule>
  </conditionalFormatting>
  <conditionalFormatting sqref="B8">
    <cfRule type="cellIs" dxfId="9" priority="6" stopIfTrue="1" operator="equal">
      <formula>0</formula>
    </cfRule>
    <cfRule type="cellIs" dxfId="8" priority="7" stopIfTrue="1" operator="lessThan">
      <formula>18.5</formula>
    </cfRule>
    <cfRule type="cellIs" dxfId="7" priority="8" stopIfTrue="1" operator="lessThan">
      <formula>25</formula>
    </cfRule>
    <cfRule type="cellIs" dxfId="6" priority="9" stopIfTrue="1" operator="between">
      <formula>30</formula>
      <formula>0.899999999999999</formula>
    </cfRule>
    <cfRule type="cellIs" dxfId="5" priority="10" stopIfTrue="1" operator="greaterThanOrEqual">
      <formula>30</formula>
    </cfRule>
  </conditionalFormatting>
  <conditionalFormatting sqref="C8">
    <cfRule type="cellIs" dxfId="4" priority="1" stopIfTrue="1" operator="equal">
      <formula>0</formula>
    </cfRule>
    <cfRule type="cellIs" dxfId="3" priority="2" stopIfTrue="1" operator="lessThan">
      <formula>18.5</formula>
    </cfRule>
    <cfRule type="cellIs" dxfId="2" priority="3" stopIfTrue="1" operator="lessThan">
      <formula>25</formula>
    </cfRule>
    <cfRule type="cellIs" dxfId="1" priority="4" stopIfTrue="1" operator="between">
      <formula>30</formula>
      <formula>0.899999999999999</formula>
    </cfRule>
    <cfRule type="cellIs" dxfId="0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8" zoomScale="125" zoomScaleNormal="150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109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110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102</v>
      </c>
      <c r="C4" s="192" t="s">
        <v>70</v>
      </c>
      <c r="D4" s="193"/>
      <c r="E4" s="151">
        <f ca="1">YEAR(TODAY())-YEAR(B5)</f>
        <v>59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22042</v>
      </c>
      <c r="C5" s="146" t="s">
        <v>64</v>
      </c>
      <c r="D5" s="146"/>
      <c r="E5" s="145">
        <f ca="1">IF(B4="M",220-YEAR(A32)+YEAR(A33),226-YEAR(A32)+YEAR(A33))</f>
        <v>167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12.8</v>
      </c>
      <c r="C6" s="142" t="s">
        <v>58</v>
      </c>
      <c r="D6" s="142"/>
      <c r="E6" s="141">
        <v>182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1.58</v>
      </c>
      <c r="C7" s="137" t="s">
        <v>52</v>
      </c>
      <c r="D7" s="185">
        <v>57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22.832879346258608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/>
      <c r="I10" s="97">
        <f>(H10/E6)</f>
        <v>0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B6*94%</f>
        <v>12.032</v>
      </c>
      <c r="F11" s="86"/>
      <c r="G11" s="99">
        <v>10</v>
      </c>
      <c r="H11" s="98"/>
      <c r="I11" s="97">
        <f>(H11/E6)</f>
        <v>0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42.112000000000002</v>
      </c>
      <c r="F12" s="86"/>
      <c r="G12" s="99">
        <v>9</v>
      </c>
      <c r="H12" s="98"/>
      <c r="I12" s="97">
        <f>(H12/E6)</f>
        <v>0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183</v>
      </c>
      <c r="I13" s="97">
        <f>(H13/E6)</f>
        <v>1.0054945054945055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178</v>
      </c>
      <c r="I14" s="97">
        <f>(H14/E6)</f>
        <v>0.97802197802197799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166</v>
      </c>
      <c r="I15" s="97">
        <f>(H15/E6)</f>
        <v>0.91208791208791207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153</v>
      </c>
      <c r="I16" s="97">
        <f>(H16/E6)</f>
        <v>0.84065934065934067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6.9259751773049641E-3</v>
      </c>
      <c r="C17" s="101">
        <f>IF(B17,3600*2/(HOUR(B17)*3600+MINUTE(B17)*60+SECOND(B17)),TEXT(,""))</f>
        <v>12.040133779264215</v>
      </c>
      <c r="D17" s="100" t="str">
        <f>IF(B17,TEXT(B17/2,"mm:ss"),TEXT(,""))</f>
        <v>04:59</v>
      </c>
      <c r="E17" s="87"/>
      <c r="F17" s="86"/>
      <c r="G17" s="99">
        <v>4</v>
      </c>
      <c r="H17" s="98">
        <v>142</v>
      </c>
      <c r="I17" s="97">
        <f>(H17/E6)</f>
        <v>0.78021978021978022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0:55:51</v>
      </c>
      <c r="C18" s="101">
        <f>IF(B17,3600*10/(HOUR(B18)*3600+MINUTE(B18)*60+SECOND(B18)),TEXT(,""))</f>
        <v>10.743061772605193</v>
      </c>
      <c r="D18" s="100" t="str">
        <f>IF(B17,TEXT(B18/10,"mm:ss"),TEXT(,""))</f>
        <v>05:35</v>
      </c>
      <c r="E18" s="87"/>
      <c r="F18" s="86"/>
      <c r="G18" s="99">
        <v>3</v>
      </c>
      <c r="H18" s="109">
        <v>139</v>
      </c>
      <c r="I18" s="97">
        <f>(H18/E6)</f>
        <v>0.76373626373626369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2:10:40</v>
      </c>
      <c r="C19" s="101">
        <f>IF(B17,C18-1.1,TEXT(,""))</f>
        <v>9.6430617726051935</v>
      </c>
      <c r="D19" s="100" t="str">
        <f>IF(B17,TEXT(B19/21,"mm:ss"),TEXT(,""))</f>
        <v>06:13</v>
      </c>
      <c r="E19" s="87"/>
      <c r="F19" s="86"/>
      <c r="G19" s="99">
        <v>2</v>
      </c>
      <c r="H19" s="98">
        <v>124</v>
      </c>
      <c r="I19" s="97">
        <f>(H19/E6)</f>
        <v>0.68131868131868134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4:56:21</v>
      </c>
      <c r="C20" s="89">
        <f>IF(B17,C19-1.1,TEXT(,""))</f>
        <v>8.5430617726051938</v>
      </c>
      <c r="D20" s="88" t="str">
        <f>IF(B17,TEXT(B20/42.195,"mm:ss"),TEXT(,""))</f>
        <v>07:01</v>
      </c>
      <c r="E20" s="87"/>
      <c r="F20" s="86"/>
      <c r="G20" s="85">
        <v>1</v>
      </c>
      <c r="H20" s="84">
        <v>104</v>
      </c>
      <c r="I20" s="83">
        <f>(H20/E6)</f>
        <v>0.5714285714285714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GODEFROID</v>
      </c>
      <c r="B24" s="228" t="str">
        <f>B3</f>
        <v>Pascale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9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12.032</v>
      </c>
      <c r="K25" s="236"/>
      <c r="L25" s="237">
        <f>1/24/$J25</f>
        <v>3.4629875886524821E-3</v>
      </c>
      <c r="M25" s="236"/>
      <c r="N25" s="237">
        <f>$L25/10</f>
        <v>3.4629875886524818E-4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109.2</v>
      </c>
      <c r="C26" s="48">
        <f>E6*C25</f>
        <v>127.39999999999999</v>
      </c>
      <c r="D26" s="48">
        <f>E6*D25</f>
        <v>145.6</v>
      </c>
      <c r="E26" s="47"/>
      <c r="F26" s="44"/>
      <c r="G26" s="232" t="s">
        <v>9</v>
      </c>
      <c r="H26" s="233"/>
      <c r="I26" s="234"/>
      <c r="J26" s="43">
        <f>C11*85%</f>
        <v>10.2272</v>
      </c>
      <c r="K26" s="43">
        <f>C11*92%</f>
        <v>11.06944</v>
      </c>
      <c r="L26" s="42">
        <f>1/24/$J26</f>
        <v>4.0741030454735086E-3</v>
      </c>
      <c r="M26" s="42">
        <f>1/24/$K26</f>
        <v>3.7641169441874804E-3</v>
      </c>
      <c r="N26" s="42">
        <f>$L26/10</f>
        <v>4.0741030454735086E-4</v>
      </c>
      <c r="O26" s="41">
        <f>$M26/10</f>
        <v>3.7641169441874803E-4</v>
      </c>
      <c r="R26" s="239"/>
      <c r="S26" s="239"/>
      <c r="T26" s="168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9.6256000000000004</v>
      </c>
      <c r="K27" s="43">
        <f>C11*85%</f>
        <v>10.2272</v>
      </c>
      <c r="L27" s="42">
        <f>1/24/$J27</f>
        <v>4.328734485815602E-3</v>
      </c>
      <c r="M27" s="42">
        <f>1/24/$K27</f>
        <v>4.0741030454735086E-3</v>
      </c>
      <c r="N27" s="42">
        <f>$L27/10</f>
        <v>4.328734485815602E-4</v>
      </c>
      <c r="O27" s="41">
        <f>$M27/10</f>
        <v>4.0741030454735086E-4</v>
      </c>
      <c r="R27" s="239"/>
      <c r="S27" s="239"/>
      <c r="T27" s="168"/>
    </row>
    <row r="28" spans="1:20" ht="20" customHeight="1" thickBot="1" x14ac:dyDescent="0.25">
      <c r="A28" s="40" t="s">
        <v>6</v>
      </c>
      <c r="B28" s="39">
        <f>E6*B27</f>
        <v>145.6</v>
      </c>
      <c r="C28" s="39">
        <f>E6*C27</f>
        <v>154.69999999999999</v>
      </c>
      <c r="D28" s="39">
        <f>E6*D27</f>
        <v>163.80000000000001</v>
      </c>
      <c r="E28" s="31"/>
      <c r="F28" s="38"/>
      <c r="G28" s="250" t="s">
        <v>5</v>
      </c>
      <c r="H28" s="251"/>
      <c r="I28" s="252"/>
      <c r="J28" s="37">
        <f>C11*72%</f>
        <v>8.6630400000000005</v>
      </c>
      <c r="K28" s="37">
        <f>C11*80%</f>
        <v>9.6256000000000004</v>
      </c>
      <c r="L28" s="36">
        <f>1/24/$J28</f>
        <v>4.8097049842395585E-3</v>
      </c>
      <c r="M28" s="36">
        <f>1/24/$K28</f>
        <v>4.328734485815602E-3</v>
      </c>
      <c r="N28" s="35">
        <f>$L28/10</f>
        <v>4.8097049842395586E-4</v>
      </c>
      <c r="O28" s="34">
        <f>$M28/10</f>
        <v>4.328734485815602E-4</v>
      </c>
      <c r="R28" s="239"/>
      <c r="S28" s="239"/>
      <c r="T28" s="168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70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8"/>
    </row>
    <row r="30" spans="1:20" ht="20" customHeight="1" thickBot="1" x14ac:dyDescent="0.25">
      <c r="A30" s="26" t="s">
        <v>1</v>
      </c>
      <c r="B30" s="25">
        <f>E6*B29</f>
        <v>163.80000000000001</v>
      </c>
      <c r="C30" s="25">
        <f>E6*C29</f>
        <v>172.9</v>
      </c>
      <c r="D30" s="25">
        <f>E6*D29</f>
        <v>182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22042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242" priority="26" stopIfTrue="1">
      <formula>IF($I11&gt;=0.9,TRUE,FALSE)</formula>
    </cfRule>
    <cfRule type="expression" dxfId="1241" priority="27" stopIfTrue="1">
      <formula>IF($I11&lt;0.9,TRUE,FALSE)</formula>
    </cfRule>
  </conditionalFormatting>
  <conditionalFormatting sqref="I3:I20">
    <cfRule type="cellIs" dxfId="1240" priority="21" stopIfTrue="1" operator="equal">
      <formula>0</formula>
    </cfRule>
    <cfRule type="cellIs" dxfId="1239" priority="22" stopIfTrue="1" operator="lessThan">
      <formula>0.6</formula>
    </cfRule>
    <cfRule type="cellIs" dxfId="1238" priority="23" stopIfTrue="1" operator="lessThan">
      <formula>0.8</formula>
    </cfRule>
    <cfRule type="cellIs" dxfId="1237" priority="24" stopIfTrue="1" operator="between">
      <formula>0.8</formula>
      <formula>0.899999999999999</formula>
    </cfRule>
    <cfRule type="cellIs" dxfId="1236" priority="25" stopIfTrue="1" operator="greaterThanOrEqual">
      <formula>0.9</formula>
    </cfRule>
  </conditionalFormatting>
  <conditionalFormatting sqref="H3:H20">
    <cfRule type="expression" dxfId="1235" priority="16" stopIfTrue="1">
      <formula>IF($I3=0,TRUE,FALSE)</formula>
    </cfRule>
    <cfRule type="expression" dxfId="1234" priority="17" stopIfTrue="1">
      <formula>IF($I3&lt;0.6,TRUE,FALSE)</formula>
    </cfRule>
    <cfRule type="expression" dxfId="1233" priority="18" stopIfTrue="1">
      <formula>IF($I3&lt;0.8,TRUE,FALSE)</formula>
    </cfRule>
    <cfRule type="expression" dxfId="1232" priority="19" stopIfTrue="1">
      <formula>IF($I3&lt;0.9,TRUE,FALSE)</formula>
    </cfRule>
    <cfRule type="expression" dxfId="1231" priority="20" stopIfTrue="1">
      <formula>IF($I3&gt;=0.9,TRUE,FALSE)</formula>
    </cfRule>
  </conditionalFormatting>
  <conditionalFormatting sqref="G3:G20">
    <cfRule type="expression" dxfId="1230" priority="11" stopIfTrue="1">
      <formula>IF($I3=0,TRUE,FALSE)</formula>
    </cfRule>
    <cfRule type="expression" dxfId="1229" priority="12" stopIfTrue="1">
      <formula>IF($I3&lt;0.6,TRUE,FALSE)</formula>
    </cfRule>
    <cfRule type="expression" dxfId="1228" priority="13" stopIfTrue="1">
      <formula>IF($I3&lt;0.8,TRUE,FALSE)</formula>
    </cfRule>
    <cfRule type="expression" dxfId="1227" priority="14" stopIfTrue="1">
      <formula>IF($I3&lt;0.9,TRUE,FALSE)</formula>
    </cfRule>
    <cfRule type="expression" dxfId="1226" priority="15" stopIfTrue="1">
      <formula>IF($I3&gt;=0.9,TRUE,FALSE)</formula>
    </cfRule>
  </conditionalFormatting>
  <conditionalFormatting sqref="J14">
    <cfRule type="expression" dxfId="1225" priority="28">
      <formula>IF(12&lt;0.51*C11,TRUE,FALSE)</formula>
    </cfRule>
    <cfRule type="expression" dxfId="1224" priority="29" stopIfTrue="1">
      <formula>IF(12&gt;1.07*C11,TRUE,FALSE)</formula>
    </cfRule>
    <cfRule type="expression" dxfId="1223" priority="30" stopIfTrue="1">
      <formula>IF(12&gt;=0.86*C11,TRUE,FALSE)</formula>
    </cfRule>
    <cfRule type="expression" dxfId="1222" priority="31" stopIfTrue="1">
      <formula>IF(12&lt;0.71*C11,TRUE,FALSE)</formula>
    </cfRule>
    <cfRule type="expression" dxfId="1221" priority="32" stopIfTrue="1">
      <formula>IF(12&lt;0.86*C11,TRUE,FALSE)</formula>
    </cfRule>
  </conditionalFormatting>
  <conditionalFormatting sqref="J19">
    <cfRule type="expression" dxfId="1220" priority="33" stopIfTrue="1">
      <formula>IF(7&gt;1.07*C11,TRUE,FALSE)</formula>
    </cfRule>
    <cfRule type="expression" dxfId="1219" priority="34" stopIfTrue="1">
      <formula>IF(7&gt;=0.86*C11,TRUE,FALSE)</formula>
    </cfRule>
    <cfRule type="expression" dxfId="1218" priority="35" stopIfTrue="1">
      <formula>IF(7&lt;0.51*C11,TRUE,FALSE)</formula>
    </cfRule>
    <cfRule type="expression" dxfId="1217" priority="36" stopIfTrue="1">
      <formula>IF(7&lt;0.71*C11,TRUE,FALSE)</formula>
    </cfRule>
    <cfRule type="expression" dxfId="1216" priority="37" stopIfTrue="1">
      <formula>IF(7&lt;0.86*C11,TRUE,FALSE)</formula>
    </cfRule>
  </conditionalFormatting>
  <conditionalFormatting sqref="J18">
    <cfRule type="expression" dxfId="1215" priority="38" stopIfTrue="1">
      <formula>IF(8&gt;1.07*C11,TRUE,FALSE)</formula>
    </cfRule>
    <cfRule type="expression" dxfId="1214" priority="39" stopIfTrue="1">
      <formula>IF(8&gt;=0.86*C11,TRUE,FALSE)</formula>
    </cfRule>
    <cfRule type="expression" dxfId="1213" priority="40" stopIfTrue="1">
      <formula>IF(8&lt;0.51*C11,TRUE,FALSE)</formula>
    </cfRule>
    <cfRule type="expression" dxfId="1212" priority="41" stopIfTrue="1">
      <formula>IF(8&lt;0.71*C11,TRUE,FALSE)</formula>
    </cfRule>
    <cfRule type="expression" dxfId="1211" priority="42" stopIfTrue="1">
      <formula>IF(8&lt;0.86*C11,TRUE,FALSE)</formula>
    </cfRule>
  </conditionalFormatting>
  <conditionalFormatting sqref="J17">
    <cfRule type="expression" dxfId="1210" priority="43" stopIfTrue="1">
      <formula>IF(9&gt;1.07*C11,TRUE,FALSE)</formula>
    </cfRule>
    <cfRule type="expression" dxfId="1209" priority="44" stopIfTrue="1">
      <formula>IF(9&gt;=0.86*C11,TRUE,FALSE)</formula>
    </cfRule>
    <cfRule type="expression" dxfId="1208" priority="45" stopIfTrue="1">
      <formula>IF(9&lt;0.51*C11,TRUE,FALSE)</formula>
    </cfRule>
    <cfRule type="expression" dxfId="1207" priority="46" stopIfTrue="1">
      <formula>IF(9&lt;0.71*C11,TRUE,FALSE)</formula>
    </cfRule>
    <cfRule type="expression" dxfId="1206" priority="47" stopIfTrue="1">
      <formula>IF(9&lt;0.86*C11,TRUE,FALSE)</formula>
    </cfRule>
  </conditionalFormatting>
  <conditionalFormatting sqref="J16">
    <cfRule type="expression" dxfId="1205" priority="48" stopIfTrue="1">
      <formula>IF(10&gt;1.07*C11,TRUE,FALSE)</formula>
    </cfRule>
    <cfRule type="expression" dxfId="1204" priority="49" stopIfTrue="1">
      <formula>IF(10&gt;=0.86*C11,TRUE,FALSE)</formula>
    </cfRule>
    <cfRule type="expression" dxfId="1203" priority="50" stopIfTrue="1">
      <formula>IF(10&lt;0.51*C11,TRUE,FALSE)</formula>
    </cfRule>
    <cfRule type="expression" dxfId="1202" priority="51" stopIfTrue="1">
      <formula>IF(10&lt;0.73*C11,TRUE,FALSE)</formula>
    </cfRule>
    <cfRule type="expression" dxfId="1201" priority="52" stopIfTrue="1">
      <formula>IF(10&lt;0.86*C11,TRUE,FALSE)</formula>
    </cfRule>
  </conditionalFormatting>
  <conditionalFormatting sqref="J15">
    <cfRule type="expression" dxfId="1200" priority="53" stopIfTrue="1">
      <formula>IF(11&gt;1.07*C11,TRUE,FALSE)</formula>
    </cfRule>
    <cfRule type="expression" dxfId="1199" priority="54" stopIfTrue="1">
      <formula>IF(11&gt;=0.86*C11,TRUE,FALSE)</formula>
    </cfRule>
    <cfRule type="expression" dxfId="1198" priority="55" stopIfTrue="1">
      <formula>IF(11&lt;0.51*C11,TRUE,FALSE)</formula>
    </cfRule>
    <cfRule type="expression" dxfId="1197" priority="56" stopIfTrue="1">
      <formula>IF(11&lt;0.71*C11,TRUE,FALSE)</formula>
    </cfRule>
    <cfRule type="expression" dxfId="1196" priority="57" stopIfTrue="1">
      <formula>IF(11&lt;0.86*C11,TRUE,FALSE)</formula>
    </cfRule>
  </conditionalFormatting>
  <conditionalFormatting sqref="J13">
    <cfRule type="expression" dxfId="1195" priority="58" stopIfTrue="1">
      <formula>IF(13&gt;1.07*C11,TRUE,FALSE)</formula>
    </cfRule>
    <cfRule type="expression" dxfId="1194" priority="59" stopIfTrue="1">
      <formula>IF(13&gt;=0.86*C11,TRUE,FALSE)</formula>
    </cfRule>
    <cfRule type="expression" dxfId="1193" priority="60" stopIfTrue="1">
      <formula>IF(13&lt;0.51*C11,TRUE,FALSE)</formula>
    </cfRule>
    <cfRule type="expression" dxfId="1192" priority="61" stopIfTrue="1">
      <formula>IF(13&lt;0.71*C11,TRUE,FALSE)</formula>
    </cfRule>
    <cfRule type="expression" dxfId="1191" priority="62" stopIfTrue="1">
      <formula>IF(13&lt;0.86*C11,TRUE,FALSE)</formula>
    </cfRule>
  </conditionalFormatting>
  <conditionalFormatting sqref="J12">
    <cfRule type="expression" dxfId="1190" priority="63" stopIfTrue="1">
      <formula>IF(14&gt;1.07*C11,TRUE,FALSE)</formula>
    </cfRule>
    <cfRule type="expression" dxfId="1189" priority="64" stopIfTrue="1">
      <formula>IF(14&gt;=0.86*C11,TRUE,FALSE)</formula>
    </cfRule>
    <cfRule type="expression" dxfId="1188" priority="65" stopIfTrue="1">
      <formula>IF(14&lt;0.51*C11,TRUE,FALSE)</formula>
    </cfRule>
    <cfRule type="expression" dxfId="1187" priority="66" stopIfTrue="1">
      <formula>IF(14&lt;0.71*C11,TRUE,FALSE)</formula>
    </cfRule>
    <cfRule type="expression" dxfId="1186" priority="67" stopIfTrue="1">
      <formula>IF(14&lt;0.86*C11,TRUE,FALSE)</formula>
    </cfRule>
  </conditionalFormatting>
  <conditionalFormatting sqref="J11">
    <cfRule type="expression" dxfId="1185" priority="68" stopIfTrue="1">
      <formula>IF(15&gt;1.07*C11,TRUE,FALSE)</formula>
    </cfRule>
    <cfRule type="expression" dxfId="1184" priority="69" stopIfTrue="1">
      <formula>IF(15&gt;=0.86*C11,TRUE,FALSE)</formula>
    </cfRule>
    <cfRule type="expression" dxfId="1183" priority="70">
      <formula>IF(15&lt;0.51*C11,TRUE,FALSE)</formula>
    </cfRule>
    <cfRule type="expression" dxfId="1182" priority="71" stopIfTrue="1">
      <formula>IF(15&lt;0.71*C11,TRUE,FALSE)</formula>
    </cfRule>
    <cfRule type="expression" dxfId="1181" priority="72" stopIfTrue="1">
      <formula>IF(15&lt;0.86*C11,TRUE,FALSE)</formula>
    </cfRule>
  </conditionalFormatting>
  <conditionalFormatting sqref="J10">
    <cfRule type="expression" dxfId="1180" priority="73">
      <formula>IF(16&lt;0.51*C11,TRUE,FALSE)</formula>
    </cfRule>
    <cfRule type="expression" dxfId="1179" priority="74" stopIfTrue="1">
      <formula>IF(16&gt;1.07*C11,TRUE,FALSE)</formula>
    </cfRule>
    <cfRule type="expression" dxfId="1178" priority="75" stopIfTrue="1">
      <formula>IF(16&gt;=0.86*C11,TRUE,FALSE)</formula>
    </cfRule>
    <cfRule type="expression" dxfId="1177" priority="76" stopIfTrue="1">
      <formula>IF(16&lt;0.71*C11,TRUE,FALSE)</formula>
    </cfRule>
    <cfRule type="expression" dxfId="1176" priority="77" stopIfTrue="1">
      <formula>IF(16&lt;0.86*C11,TRUE,FALSE)</formula>
    </cfRule>
  </conditionalFormatting>
  <conditionalFormatting sqref="J9">
    <cfRule type="expression" dxfId="1175" priority="78">
      <formula>IF(17&lt;0.51*C11,TRUE,FALSE)</formula>
    </cfRule>
    <cfRule type="expression" dxfId="1174" priority="79" stopIfTrue="1">
      <formula>IF(17&gt;1.07*C11,TRUE,FALSE)</formula>
    </cfRule>
    <cfRule type="expression" dxfId="1173" priority="80" stopIfTrue="1">
      <formula>IF(17&lt;0.71*C11,TRUE,FALSE)</formula>
    </cfRule>
    <cfRule type="expression" dxfId="1172" priority="81" stopIfTrue="1">
      <formula>IF(17&lt;0.86*C11,TRUE,FALSE)</formula>
    </cfRule>
    <cfRule type="expression" dxfId="1171" priority="82" stopIfTrue="1">
      <formula>IF(17&gt;=0.86*C11,TRUE,FALSE)</formula>
    </cfRule>
  </conditionalFormatting>
  <conditionalFormatting sqref="J8">
    <cfRule type="expression" dxfId="1170" priority="83" stopIfTrue="1">
      <formula>IF(18&gt;1.07*C11,TRUE,FALSE)</formula>
    </cfRule>
    <cfRule type="expression" dxfId="1169" priority="84" stopIfTrue="1">
      <formula>IF(18&gt;=0.86*C11,TRUE,FALSE)</formula>
    </cfRule>
    <cfRule type="expression" dxfId="1168" priority="85" stopIfTrue="1">
      <formula>IF(18&lt;0.51*C11,TRUE,FALSE)</formula>
    </cfRule>
    <cfRule type="expression" dxfId="1167" priority="86" stopIfTrue="1">
      <formula>IF(18&lt;0.71*C11,TRUE,FALSE)</formula>
    </cfRule>
    <cfRule type="expression" dxfId="1166" priority="87" stopIfTrue="1">
      <formula>IF(18&lt;0.86*C11,TRUE,FALSE)</formula>
    </cfRule>
  </conditionalFormatting>
  <conditionalFormatting sqref="J7">
    <cfRule type="expression" dxfId="1165" priority="88" stopIfTrue="1">
      <formula>IF(19&gt;1.07*C11,TRUE,FALSE)</formula>
    </cfRule>
    <cfRule type="expression" dxfId="1164" priority="89" stopIfTrue="1">
      <formula>IF(19&gt;=0.86*C11,TRUE,FALSE)</formula>
    </cfRule>
    <cfRule type="expression" dxfId="1163" priority="90" stopIfTrue="1">
      <formula>IF(19&lt;0.51*C11,TRUE,FALSE)</formula>
    </cfRule>
    <cfRule type="expression" dxfId="1162" priority="91" stopIfTrue="1">
      <formula>IF(19&lt;0.71*C11,TRUE,FALSE)</formula>
    </cfRule>
    <cfRule type="expression" dxfId="1161" priority="92" stopIfTrue="1">
      <formula>IF(19&lt;0.86*C11,TRUE,FALSE)</formula>
    </cfRule>
  </conditionalFormatting>
  <conditionalFormatting sqref="J6">
    <cfRule type="expression" dxfId="1160" priority="93" stopIfTrue="1">
      <formula>IF(20&gt;1.07*C11,TRUE,FALSE)</formula>
    </cfRule>
    <cfRule type="expression" dxfId="1159" priority="94" stopIfTrue="1">
      <formula>IF(20&gt;=0.86*C11,TRUE,FALSE)</formula>
    </cfRule>
    <cfRule type="expression" dxfId="1158" priority="95" stopIfTrue="1">
      <formula>IF(20&lt;0.71*C11,TRUE,FALSE)</formula>
    </cfRule>
    <cfRule type="expression" dxfId="1157" priority="96" stopIfTrue="1">
      <formula>IF(20&lt;0.86*C11,TRUE,FALSE)</formula>
    </cfRule>
  </conditionalFormatting>
  <conditionalFormatting sqref="J5">
    <cfRule type="expression" dxfId="1156" priority="97" stopIfTrue="1">
      <formula>IF(21&gt;1.07*C11,TRUE,FALSE)</formula>
    </cfRule>
    <cfRule type="expression" dxfId="1155" priority="98" stopIfTrue="1">
      <formula>IF(21&gt;=0.86*C11,TRUE,FALSE)</formula>
    </cfRule>
    <cfRule type="expression" dxfId="1154" priority="99" stopIfTrue="1">
      <formula>IF(21&lt;0.71*C11,TRUE,FALSE)</formula>
    </cfRule>
    <cfRule type="expression" dxfId="1153" priority="100" stopIfTrue="1">
      <formula>IF(21&lt;0.86*C11,TRUE,FALSE)</formula>
    </cfRule>
  </conditionalFormatting>
  <conditionalFormatting sqref="J4">
    <cfRule type="expression" dxfId="1152" priority="101" stopIfTrue="1">
      <formula>IF(22&gt;1.07*C11,TRUE,FALSE)</formula>
    </cfRule>
    <cfRule type="expression" dxfId="1151" priority="102" stopIfTrue="1">
      <formula>IF(22&gt;=0.86*C11,TRUE,FALSE)</formula>
    </cfRule>
    <cfRule type="expression" dxfId="1150" priority="103" stopIfTrue="1">
      <formula>IF(22&lt;0.71*C11,TRUE,FALSE)</formula>
    </cfRule>
    <cfRule type="expression" dxfId="1149" priority="104" stopIfTrue="1">
      <formula>IF(22&lt;0.86*C11,TRUE,FALSE)</formula>
    </cfRule>
  </conditionalFormatting>
  <conditionalFormatting sqref="J3">
    <cfRule type="expression" dxfId="1148" priority="105" stopIfTrue="1">
      <formula>IF(23&gt;1.07*C11,TRUE,FALSE)</formula>
    </cfRule>
    <cfRule type="expression" dxfId="1147" priority="106" stopIfTrue="1">
      <formula>IF(23&gt;=0.86*C11,TRUE,FALSE)</formula>
    </cfRule>
    <cfRule type="expression" dxfId="1146" priority="107" stopIfTrue="1">
      <formula>IF(23&lt;0.71*C11,TRUE,FALSE)</formula>
    </cfRule>
    <cfRule type="expression" dxfId="1145" priority="108" stopIfTrue="1">
      <formula>IF(23&lt;0.86*C11,TRUE,FALSE)</formula>
    </cfRule>
  </conditionalFormatting>
  <conditionalFormatting sqref="J20">
    <cfRule type="expression" dxfId="1144" priority="109" stopIfTrue="1">
      <formula>IF(6&gt;1.07*C11,TRUE,FALSE)</formula>
    </cfRule>
    <cfRule type="expression" dxfId="1143" priority="110" stopIfTrue="1">
      <formula>IF(6&gt;=0.86*C11,TRUE,FALSE)</formula>
    </cfRule>
    <cfRule type="expression" dxfId="1142" priority="111" stopIfTrue="1">
      <formula>IF(6&lt;0.55*C11,TRUE,FALSE)</formula>
    </cfRule>
    <cfRule type="expression" dxfId="1141" priority="112" stopIfTrue="1">
      <formula>IF(6&lt;0.71*C11,TRUE,FALSE)</formula>
    </cfRule>
    <cfRule type="expression" dxfId="1140" priority="113" stopIfTrue="1">
      <formula>IF(6&lt;0.86*C11,TRUE,FALSE)</formula>
    </cfRule>
  </conditionalFormatting>
  <conditionalFormatting sqref="B8">
    <cfRule type="cellIs" dxfId="1139" priority="6" stopIfTrue="1" operator="equal">
      <formula>0</formula>
    </cfRule>
    <cfRule type="cellIs" dxfId="1138" priority="7" stopIfTrue="1" operator="lessThan">
      <formula>18.5</formula>
    </cfRule>
    <cfRule type="cellIs" dxfId="1137" priority="8" stopIfTrue="1" operator="lessThan">
      <formula>25</formula>
    </cfRule>
    <cfRule type="cellIs" dxfId="1136" priority="9" stopIfTrue="1" operator="between">
      <formula>30</formula>
      <formula>0.899999999999999</formula>
    </cfRule>
    <cfRule type="cellIs" dxfId="1135" priority="10" stopIfTrue="1" operator="greaterThanOrEqual">
      <formula>30</formula>
    </cfRule>
  </conditionalFormatting>
  <conditionalFormatting sqref="C8">
    <cfRule type="cellIs" dxfId="1134" priority="1" stopIfTrue="1" operator="equal">
      <formula>0</formula>
    </cfRule>
    <cfRule type="cellIs" dxfId="1133" priority="2" stopIfTrue="1" operator="lessThan">
      <formula>18.5</formula>
    </cfRule>
    <cfRule type="cellIs" dxfId="1132" priority="3" stopIfTrue="1" operator="lessThan">
      <formula>25</formula>
    </cfRule>
    <cfRule type="cellIs" dxfId="1131" priority="4" stopIfTrue="1" operator="between">
      <formula>30</formula>
      <formula>0.899999999999999</formula>
    </cfRule>
    <cfRule type="cellIs" dxfId="1130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8" zoomScale="125" zoomScaleNormal="150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107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108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102</v>
      </c>
      <c r="C4" s="192" t="s">
        <v>70</v>
      </c>
      <c r="D4" s="193"/>
      <c r="E4" s="151">
        <f ca="1">YEAR(TODAY())-YEAR(B5)</f>
        <v>48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26219</v>
      </c>
      <c r="C5" s="146" t="s">
        <v>64</v>
      </c>
      <c r="D5" s="146"/>
      <c r="E5" s="145">
        <f ca="1">IF(B4="M",220-YEAR(A32)+YEAR(A33),226-YEAR(A32)+YEAR(A33))</f>
        <v>178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15.9</v>
      </c>
      <c r="C6" s="142" t="s">
        <v>58</v>
      </c>
      <c r="D6" s="142"/>
      <c r="E6" s="141">
        <v>173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1.69</v>
      </c>
      <c r="C7" s="137" t="s">
        <v>52</v>
      </c>
      <c r="D7" s="185">
        <v>59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20.65754000210077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>
        <v>173</v>
      </c>
      <c r="I10" s="97">
        <f>(H10/E6)</f>
        <v>1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B6*94%</f>
        <v>14.946</v>
      </c>
      <c r="F11" s="86"/>
      <c r="G11" s="99">
        <v>10</v>
      </c>
      <c r="H11" s="98">
        <v>170</v>
      </c>
      <c r="I11" s="97">
        <f>(H11/E6)</f>
        <v>0.98265895953757221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52.311</v>
      </c>
      <c r="F12" s="86"/>
      <c r="G12" s="99">
        <v>9</v>
      </c>
      <c r="H12" s="98">
        <v>165</v>
      </c>
      <c r="I12" s="97">
        <f>(H12/E6)</f>
        <v>0.95375722543352603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158</v>
      </c>
      <c r="I13" s="97">
        <f>(H13/E6)</f>
        <v>0.91329479768786126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151</v>
      </c>
      <c r="I14" s="97">
        <f>(H14/E6)</f>
        <v>0.87283236994219648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145</v>
      </c>
      <c r="I15" s="97">
        <f>(H15/E6)</f>
        <v>0.83815028901734101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136</v>
      </c>
      <c r="I16" s="97">
        <f>(H16/E6)</f>
        <v>0.78612716763005785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5.5756278156920466E-3</v>
      </c>
      <c r="C17" s="101">
        <f>IF(B17,3600*2/(HOUR(B17)*3600+MINUTE(B17)*60+SECOND(B17)),TEXT(,""))</f>
        <v>14.937759336099585</v>
      </c>
      <c r="D17" s="100" t="str">
        <f>IF(B17,TEXT(B17/2,"mm:ss"),TEXT(,""))</f>
        <v>04:01</v>
      </c>
      <c r="E17" s="87"/>
      <c r="F17" s="86"/>
      <c r="G17" s="99">
        <v>4</v>
      </c>
      <c r="H17" s="98">
        <v>132</v>
      </c>
      <c r="I17" s="97">
        <f>(H17/E6)</f>
        <v>0.76300578034682076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0:44:58</v>
      </c>
      <c r="C18" s="101">
        <f>IF(B17,3600*10/(HOUR(B18)*3600+MINUTE(B18)*60+SECOND(B18)),TEXT(,""))</f>
        <v>13.343217197924389</v>
      </c>
      <c r="D18" s="100" t="str">
        <f>IF(B17,TEXT(B18/10,"mm:ss"),TEXT(,""))</f>
        <v>04:30</v>
      </c>
      <c r="E18" s="87"/>
      <c r="F18" s="86"/>
      <c r="G18" s="99">
        <v>3</v>
      </c>
      <c r="H18" s="109">
        <v>125</v>
      </c>
      <c r="I18" s="97">
        <f>(H18/E6)</f>
        <v>0.7225433526011561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1:42:55</v>
      </c>
      <c r="C19" s="101">
        <f>IF(B17,C18-1.1,TEXT(,""))</f>
        <v>12.243217197924389</v>
      </c>
      <c r="D19" s="100" t="str">
        <f>IF(B17,TEXT(B19/21,"mm:ss"),TEXT(,""))</f>
        <v>04:54</v>
      </c>
      <c r="E19" s="87"/>
      <c r="F19" s="86"/>
      <c r="G19" s="99">
        <v>2</v>
      </c>
      <c r="H19" s="98">
        <v>115</v>
      </c>
      <c r="I19" s="97">
        <f>(H19/E6)</f>
        <v>0.66473988439306353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3:47:12</v>
      </c>
      <c r="C20" s="89">
        <f>IF(B17,C19-1.1,TEXT(,""))</f>
        <v>11.14321719792439</v>
      </c>
      <c r="D20" s="88" t="str">
        <f>IF(B17,TEXT(B20/42.195,"mm:ss"),TEXT(,""))</f>
        <v>05:23</v>
      </c>
      <c r="E20" s="87"/>
      <c r="F20" s="86"/>
      <c r="G20" s="85">
        <v>1</v>
      </c>
      <c r="H20" s="84">
        <v>96</v>
      </c>
      <c r="I20" s="83">
        <f>(H20/E6)</f>
        <v>0.55491329479768781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SIMON</v>
      </c>
      <c r="B24" s="228" t="str">
        <f>B3</f>
        <v>Florence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9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14.946</v>
      </c>
      <c r="K25" s="236"/>
      <c r="L25" s="237">
        <f>1/24/$J25</f>
        <v>2.7878139078460233E-3</v>
      </c>
      <c r="M25" s="236"/>
      <c r="N25" s="237">
        <f>$L25/10</f>
        <v>2.7878139078460235E-4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103.8</v>
      </c>
      <c r="C26" s="48">
        <f>E6*C25</f>
        <v>121.1</v>
      </c>
      <c r="D26" s="48">
        <f>E6*D25</f>
        <v>138.4</v>
      </c>
      <c r="E26" s="47"/>
      <c r="F26" s="44"/>
      <c r="G26" s="232" t="s">
        <v>9</v>
      </c>
      <c r="H26" s="233"/>
      <c r="I26" s="234"/>
      <c r="J26" s="43">
        <f>C11*85%</f>
        <v>12.704099999999999</v>
      </c>
      <c r="K26" s="43">
        <f>C11*92%</f>
        <v>13.75032</v>
      </c>
      <c r="L26" s="42">
        <f>1/24/$J26</f>
        <v>3.2797810680541455E-3</v>
      </c>
      <c r="M26" s="42">
        <f>1/24/$K26</f>
        <v>3.0302325085282862E-3</v>
      </c>
      <c r="N26" s="42">
        <f>$L26/10</f>
        <v>3.2797810680541454E-4</v>
      </c>
      <c r="O26" s="41">
        <f>$M26/10</f>
        <v>3.0302325085282861E-4</v>
      </c>
      <c r="R26" s="239"/>
      <c r="S26" s="239"/>
      <c r="T26" s="168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11.956800000000001</v>
      </c>
      <c r="K27" s="43">
        <f>C11*85%</f>
        <v>12.704099999999999</v>
      </c>
      <c r="L27" s="42">
        <f>1/24/$J27</f>
        <v>3.4847673848075289E-3</v>
      </c>
      <c r="M27" s="42">
        <f>1/24/$K27</f>
        <v>3.2797810680541455E-3</v>
      </c>
      <c r="N27" s="42">
        <f>$L27/10</f>
        <v>3.4847673848075291E-4</v>
      </c>
      <c r="O27" s="41">
        <f>$M27/10</f>
        <v>3.2797810680541454E-4</v>
      </c>
      <c r="R27" s="239"/>
      <c r="S27" s="239"/>
      <c r="T27" s="168"/>
    </row>
    <row r="28" spans="1:20" ht="20" customHeight="1" thickBot="1" x14ac:dyDescent="0.25">
      <c r="A28" s="40" t="s">
        <v>6</v>
      </c>
      <c r="B28" s="39">
        <f>E6*B27</f>
        <v>138.4</v>
      </c>
      <c r="C28" s="39">
        <f>E6*C27</f>
        <v>147.04999999999998</v>
      </c>
      <c r="D28" s="39">
        <f>E6*D27</f>
        <v>155.70000000000002</v>
      </c>
      <c r="E28" s="31"/>
      <c r="F28" s="38"/>
      <c r="G28" s="250" t="s">
        <v>5</v>
      </c>
      <c r="H28" s="251"/>
      <c r="I28" s="252"/>
      <c r="J28" s="37">
        <f>C11*72%</f>
        <v>10.76112</v>
      </c>
      <c r="K28" s="37">
        <f>C11*80%</f>
        <v>11.956800000000001</v>
      </c>
      <c r="L28" s="36">
        <f>1/24/$J28</f>
        <v>3.8719637608972545E-3</v>
      </c>
      <c r="M28" s="36">
        <f>1/24/$K28</f>
        <v>3.4847673848075289E-3</v>
      </c>
      <c r="N28" s="35">
        <f>$L28/10</f>
        <v>3.8719637608972547E-4</v>
      </c>
      <c r="O28" s="34">
        <f>$M28/10</f>
        <v>3.4847673848075291E-4</v>
      </c>
      <c r="R28" s="239"/>
      <c r="S28" s="239"/>
      <c r="T28" s="168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70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8"/>
    </row>
    <row r="30" spans="1:20" ht="20" customHeight="1" thickBot="1" x14ac:dyDescent="0.25">
      <c r="A30" s="26" t="s">
        <v>1</v>
      </c>
      <c r="B30" s="25">
        <f>E6*B29</f>
        <v>155.70000000000002</v>
      </c>
      <c r="C30" s="25">
        <f>E6*C29</f>
        <v>164.35</v>
      </c>
      <c r="D30" s="25">
        <f>E6*D29</f>
        <v>173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26219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129" priority="26" stopIfTrue="1">
      <formula>IF($I11&gt;=0.9,TRUE,FALSE)</formula>
    </cfRule>
    <cfRule type="expression" dxfId="1128" priority="27" stopIfTrue="1">
      <formula>IF($I11&lt;0.9,TRUE,FALSE)</formula>
    </cfRule>
  </conditionalFormatting>
  <conditionalFormatting sqref="I3:I20">
    <cfRule type="cellIs" dxfId="1127" priority="21" stopIfTrue="1" operator="equal">
      <formula>0</formula>
    </cfRule>
    <cfRule type="cellIs" dxfId="1126" priority="22" stopIfTrue="1" operator="lessThan">
      <formula>0.6</formula>
    </cfRule>
    <cfRule type="cellIs" dxfId="1125" priority="23" stopIfTrue="1" operator="lessThan">
      <formula>0.8</formula>
    </cfRule>
    <cfRule type="cellIs" dxfId="1124" priority="24" stopIfTrue="1" operator="between">
      <formula>0.8</formula>
      <formula>0.899999999999999</formula>
    </cfRule>
    <cfRule type="cellIs" dxfId="1123" priority="25" stopIfTrue="1" operator="greaterThanOrEqual">
      <formula>0.9</formula>
    </cfRule>
  </conditionalFormatting>
  <conditionalFormatting sqref="H3:H20">
    <cfRule type="expression" dxfId="1122" priority="16" stopIfTrue="1">
      <formula>IF($I3=0,TRUE,FALSE)</formula>
    </cfRule>
    <cfRule type="expression" dxfId="1121" priority="17" stopIfTrue="1">
      <formula>IF($I3&lt;0.6,TRUE,FALSE)</formula>
    </cfRule>
    <cfRule type="expression" dxfId="1120" priority="18" stopIfTrue="1">
      <formula>IF($I3&lt;0.8,TRUE,FALSE)</formula>
    </cfRule>
    <cfRule type="expression" dxfId="1119" priority="19" stopIfTrue="1">
      <formula>IF($I3&lt;0.9,TRUE,FALSE)</formula>
    </cfRule>
    <cfRule type="expression" dxfId="1118" priority="20" stopIfTrue="1">
      <formula>IF($I3&gt;=0.9,TRUE,FALSE)</formula>
    </cfRule>
  </conditionalFormatting>
  <conditionalFormatting sqref="G3:G20">
    <cfRule type="expression" dxfId="1117" priority="11" stopIfTrue="1">
      <formula>IF($I3=0,TRUE,FALSE)</formula>
    </cfRule>
    <cfRule type="expression" dxfId="1116" priority="12" stopIfTrue="1">
      <formula>IF($I3&lt;0.6,TRUE,FALSE)</formula>
    </cfRule>
    <cfRule type="expression" dxfId="1115" priority="13" stopIfTrue="1">
      <formula>IF($I3&lt;0.8,TRUE,FALSE)</formula>
    </cfRule>
    <cfRule type="expression" dxfId="1114" priority="14" stopIfTrue="1">
      <formula>IF($I3&lt;0.9,TRUE,FALSE)</formula>
    </cfRule>
    <cfRule type="expression" dxfId="1113" priority="15" stopIfTrue="1">
      <formula>IF($I3&gt;=0.9,TRUE,FALSE)</formula>
    </cfRule>
  </conditionalFormatting>
  <conditionalFormatting sqref="J14">
    <cfRule type="expression" dxfId="1112" priority="28">
      <formula>IF(12&lt;0.51*C11,TRUE,FALSE)</formula>
    </cfRule>
    <cfRule type="expression" dxfId="1111" priority="29" stopIfTrue="1">
      <formula>IF(12&gt;1.07*C11,TRUE,FALSE)</formula>
    </cfRule>
    <cfRule type="expression" dxfId="1110" priority="30" stopIfTrue="1">
      <formula>IF(12&gt;=0.86*C11,TRUE,FALSE)</formula>
    </cfRule>
    <cfRule type="expression" dxfId="1109" priority="31" stopIfTrue="1">
      <formula>IF(12&lt;0.71*C11,TRUE,FALSE)</formula>
    </cfRule>
    <cfRule type="expression" dxfId="1108" priority="32" stopIfTrue="1">
      <formula>IF(12&lt;0.86*C11,TRUE,FALSE)</formula>
    </cfRule>
  </conditionalFormatting>
  <conditionalFormatting sqref="J19">
    <cfRule type="expression" dxfId="1107" priority="33" stopIfTrue="1">
      <formula>IF(7&gt;1.07*C11,TRUE,FALSE)</formula>
    </cfRule>
    <cfRule type="expression" dxfId="1106" priority="34" stopIfTrue="1">
      <formula>IF(7&gt;=0.86*C11,TRUE,FALSE)</formula>
    </cfRule>
    <cfRule type="expression" dxfId="1105" priority="35" stopIfTrue="1">
      <formula>IF(7&lt;0.51*C11,TRUE,FALSE)</formula>
    </cfRule>
    <cfRule type="expression" dxfId="1104" priority="36" stopIfTrue="1">
      <formula>IF(7&lt;0.71*C11,TRUE,FALSE)</formula>
    </cfRule>
    <cfRule type="expression" dxfId="1103" priority="37" stopIfTrue="1">
      <formula>IF(7&lt;0.86*C11,TRUE,FALSE)</formula>
    </cfRule>
  </conditionalFormatting>
  <conditionalFormatting sqref="J18">
    <cfRule type="expression" dxfId="1102" priority="38" stopIfTrue="1">
      <formula>IF(8&gt;1.07*C11,TRUE,FALSE)</formula>
    </cfRule>
    <cfRule type="expression" dxfId="1101" priority="39" stopIfTrue="1">
      <formula>IF(8&gt;=0.86*C11,TRUE,FALSE)</formula>
    </cfRule>
    <cfRule type="expression" dxfId="1100" priority="40" stopIfTrue="1">
      <formula>IF(8&lt;0.51*C11,TRUE,FALSE)</formula>
    </cfRule>
    <cfRule type="expression" dxfId="1099" priority="41" stopIfTrue="1">
      <formula>IF(8&lt;0.71*C11,TRUE,FALSE)</formula>
    </cfRule>
    <cfRule type="expression" dxfId="1098" priority="42" stopIfTrue="1">
      <formula>IF(8&lt;0.86*C11,TRUE,FALSE)</formula>
    </cfRule>
  </conditionalFormatting>
  <conditionalFormatting sqref="J17">
    <cfRule type="expression" dxfId="1097" priority="43" stopIfTrue="1">
      <formula>IF(9&gt;1.07*C11,TRUE,FALSE)</formula>
    </cfRule>
    <cfRule type="expression" dxfId="1096" priority="44" stopIfTrue="1">
      <formula>IF(9&gt;=0.86*C11,TRUE,FALSE)</formula>
    </cfRule>
    <cfRule type="expression" dxfId="1095" priority="45" stopIfTrue="1">
      <formula>IF(9&lt;0.51*C11,TRUE,FALSE)</formula>
    </cfRule>
    <cfRule type="expression" dxfId="1094" priority="46" stopIfTrue="1">
      <formula>IF(9&lt;0.71*C11,TRUE,FALSE)</formula>
    </cfRule>
    <cfRule type="expression" dxfId="1093" priority="47" stopIfTrue="1">
      <formula>IF(9&lt;0.86*C11,TRUE,FALSE)</formula>
    </cfRule>
  </conditionalFormatting>
  <conditionalFormatting sqref="J16">
    <cfRule type="expression" dxfId="1092" priority="48" stopIfTrue="1">
      <formula>IF(10&gt;1.07*C11,TRUE,FALSE)</formula>
    </cfRule>
    <cfRule type="expression" dxfId="1091" priority="49" stopIfTrue="1">
      <formula>IF(10&gt;=0.86*C11,TRUE,FALSE)</formula>
    </cfRule>
    <cfRule type="expression" dxfId="1090" priority="50" stopIfTrue="1">
      <formula>IF(10&lt;0.51*C11,TRUE,FALSE)</formula>
    </cfRule>
    <cfRule type="expression" dxfId="1089" priority="51" stopIfTrue="1">
      <formula>IF(10&lt;0.73*C11,TRUE,FALSE)</formula>
    </cfRule>
    <cfRule type="expression" dxfId="1088" priority="52" stopIfTrue="1">
      <formula>IF(10&lt;0.86*C11,TRUE,FALSE)</formula>
    </cfRule>
  </conditionalFormatting>
  <conditionalFormatting sqref="J15">
    <cfRule type="expression" dxfId="1087" priority="53" stopIfTrue="1">
      <formula>IF(11&gt;1.07*C11,TRUE,FALSE)</formula>
    </cfRule>
    <cfRule type="expression" dxfId="1086" priority="54" stopIfTrue="1">
      <formula>IF(11&gt;=0.86*C11,TRUE,FALSE)</formula>
    </cfRule>
    <cfRule type="expression" dxfId="1085" priority="55" stopIfTrue="1">
      <formula>IF(11&lt;0.51*C11,TRUE,FALSE)</formula>
    </cfRule>
    <cfRule type="expression" dxfId="1084" priority="56" stopIfTrue="1">
      <formula>IF(11&lt;0.71*C11,TRUE,FALSE)</formula>
    </cfRule>
    <cfRule type="expression" dxfId="1083" priority="57" stopIfTrue="1">
      <formula>IF(11&lt;0.86*C11,TRUE,FALSE)</formula>
    </cfRule>
  </conditionalFormatting>
  <conditionalFormatting sqref="J13">
    <cfRule type="expression" dxfId="1082" priority="58" stopIfTrue="1">
      <formula>IF(13&gt;1.07*C11,TRUE,FALSE)</formula>
    </cfRule>
    <cfRule type="expression" dxfId="1081" priority="59" stopIfTrue="1">
      <formula>IF(13&gt;=0.86*C11,TRUE,FALSE)</formula>
    </cfRule>
    <cfRule type="expression" dxfId="1080" priority="60" stopIfTrue="1">
      <formula>IF(13&lt;0.51*C11,TRUE,FALSE)</formula>
    </cfRule>
    <cfRule type="expression" dxfId="1079" priority="61" stopIfTrue="1">
      <formula>IF(13&lt;0.71*C11,TRUE,FALSE)</formula>
    </cfRule>
    <cfRule type="expression" dxfId="1078" priority="62" stopIfTrue="1">
      <formula>IF(13&lt;0.86*C11,TRUE,FALSE)</formula>
    </cfRule>
  </conditionalFormatting>
  <conditionalFormatting sqref="J12">
    <cfRule type="expression" dxfId="1077" priority="63" stopIfTrue="1">
      <formula>IF(14&gt;1.07*C11,TRUE,FALSE)</formula>
    </cfRule>
    <cfRule type="expression" dxfId="1076" priority="64" stopIfTrue="1">
      <formula>IF(14&gt;=0.86*C11,TRUE,FALSE)</formula>
    </cfRule>
    <cfRule type="expression" dxfId="1075" priority="65" stopIfTrue="1">
      <formula>IF(14&lt;0.51*C11,TRUE,FALSE)</formula>
    </cfRule>
    <cfRule type="expression" dxfId="1074" priority="66" stopIfTrue="1">
      <formula>IF(14&lt;0.71*C11,TRUE,FALSE)</formula>
    </cfRule>
    <cfRule type="expression" dxfId="1073" priority="67" stopIfTrue="1">
      <formula>IF(14&lt;0.86*C11,TRUE,FALSE)</formula>
    </cfRule>
  </conditionalFormatting>
  <conditionalFormatting sqref="J11">
    <cfRule type="expression" dxfId="1072" priority="68" stopIfTrue="1">
      <formula>IF(15&gt;1.07*C11,TRUE,FALSE)</formula>
    </cfRule>
    <cfRule type="expression" dxfId="1071" priority="69" stopIfTrue="1">
      <formula>IF(15&gt;=0.86*C11,TRUE,FALSE)</formula>
    </cfRule>
    <cfRule type="expression" dxfId="1070" priority="70">
      <formula>IF(15&lt;0.51*C11,TRUE,FALSE)</formula>
    </cfRule>
    <cfRule type="expression" dxfId="1069" priority="71" stopIfTrue="1">
      <formula>IF(15&lt;0.71*C11,TRUE,FALSE)</formula>
    </cfRule>
    <cfRule type="expression" dxfId="1068" priority="72" stopIfTrue="1">
      <formula>IF(15&lt;0.86*C11,TRUE,FALSE)</formula>
    </cfRule>
  </conditionalFormatting>
  <conditionalFormatting sqref="J10">
    <cfRule type="expression" dxfId="1067" priority="73">
      <formula>IF(16&lt;0.51*C11,TRUE,FALSE)</formula>
    </cfRule>
    <cfRule type="expression" dxfId="1066" priority="74" stopIfTrue="1">
      <formula>IF(16&gt;1.07*C11,TRUE,FALSE)</formula>
    </cfRule>
    <cfRule type="expression" dxfId="1065" priority="75" stopIfTrue="1">
      <formula>IF(16&gt;=0.86*C11,TRUE,FALSE)</formula>
    </cfRule>
    <cfRule type="expression" dxfId="1064" priority="76" stopIfTrue="1">
      <formula>IF(16&lt;0.71*C11,TRUE,FALSE)</formula>
    </cfRule>
    <cfRule type="expression" dxfId="1063" priority="77" stopIfTrue="1">
      <formula>IF(16&lt;0.86*C11,TRUE,FALSE)</formula>
    </cfRule>
  </conditionalFormatting>
  <conditionalFormatting sqref="J9">
    <cfRule type="expression" dxfId="1062" priority="78">
      <formula>IF(17&lt;0.51*C11,TRUE,FALSE)</formula>
    </cfRule>
    <cfRule type="expression" dxfId="1061" priority="79" stopIfTrue="1">
      <formula>IF(17&gt;1.07*C11,TRUE,FALSE)</formula>
    </cfRule>
    <cfRule type="expression" dxfId="1060" priority="80" stopIfTrue="1">
      <formula>IF(17&lt;0.71*C11,TRUE,FALSE)</formula>
    </cfRule>
    <cfRule type="expression" dxfId="1059" priority="81" stopIfTrue="1">
      <formula>IF(17&lt;0.86*C11,TRUE,FALSE)</formula>
    </cfRule>
    <cfRule type="expression" dxfId="1058" priority="82" stopIfTrue="1">
      <formula>IF(17&gt;=0.86*C11,TRUE,FALSE)</formula>
    </cfRule>
  </conditionalFormatting>
  <conditionalFormatting sqref="J8">
    <cfRule type="expression" dxfId="1057" priority="83" stopIfTrue="1">
      <formula>IF(18&gt;1.07*C11,TRUE,FALSE)</formula>
    </cfRule>
    <cfRule type="expression" dxfId="1056" priority="84" stopIfTrue="1">
      <formula>IF(18&gt;=0.86*C11,TRUE,FALSE)</formula>
    </cfRule>
    <cfRule type="expression" dxfId="1055" priority="85" stopIfTrue="1">
      <formula>IF(18&lt;0.51*C11,TRUE,FALSE)</formula>
    </cfRule>
    <cfRule type="expression" dxfId="1054" priority="86" stopIfTrue="1">
      <formula>IF(18&lt;0.71*C11,TRUE,FALSE)</formula>
    </cfRule>
    <cfRule type="expression" dxfId="1053" priority="87" stopIfTrue="1">
      <formula>IF(18&lt;0.86*C11,TRUE,FALSE)</formula>
    </cfRule>
  </conditionalFormatting>
  <conditionalFormatting sqref="J7">
    <cfRule type="expression" dxfId="1052" priority="88" stopIfTrue="1">
      <formula>IF(19&gt;1.07*C11,TRUE,FALSE)</formula>
    </cfRule>
    <cfRule type="expression" dxfId="1051" priority="89" stopIfTrue="1">
      <formula>IF(19&gt;=0.86*C11,TRUE,FALSE)</formula>
    </cfRule>
    <cfRule type="expression" dxfId="1050" priority="90" stopIfTrue="1">
      <formula>IF(19&lt;0.51*C11,TRUE,FALSE)</formula>
    </cfRule>
    <cfRule type="expression" dxfId="1049" priority="91" stopIfTrue="1">
      <formula>IF(19&lt;0.71*C11,TRUE,FALSE)</formula>
    </cfRule>
    <cfRule type="expression" dxfId="1048" priority="92" stopIfTrue="1">
      <formula>IF(19&lt;0.86*C11,TRUE,FALSE)</formula>
    </cfRule>
  </conditionalFormatting>
  <conditionalFormatting sqref="J6">
    <cfRule type="expression" dxfId="1047" priority="93" stopIfTrue="1">
      <formula>IF(20&gt;1.07*C11,TRUE,FALSE)</formula>
    </cfRule>
    <cfRule type="expression" dxfId="1046" priority="94" stopIfTrue="1">
      <formula>IF(20&gt;=0.86*C11,TRUE,FALSE)</formula>
    </cfRule>
    <cfRule type="expression" dxfId="1045" priority="95" stopIfTrue="1">
      <formula>IF(20&lt;0.71*C11,TRUE,FALSE)</formula>
    </cfRule>
    <cfRule type="expression" dxfId="1044" priority="96" stopIfTrue="1">
      <formula>IF(20&lt;0.86*C11,TRUE,FALSE)</formula>
    </cfRule>
  </conditionalFormatting>
  <conditionalFormatting sqref="J5">
    <cfRule type="expression" dxfId="1043" priority="97" stopIfTrue="1">
      <formula>IF(21&gt;1.07*C11,TRUE,FALSE)</formula>
    </cfRule>
    <cfRule type="expression" dxfId="1042" priority="98" stopIfTrue="1">
      <formula>IF(21&gt;=0.86*C11,TRUE,FALSE)</formula>
    </cfRule>
    <cfRule type="expression" dxfId="1041" priority="99" stopIfTrue="1">
      <formula>IF(21&lt;0.71*C11,TRUE,FALSE)</formula>
    </cfRule>
    <cfRule type="expression" dxfId="1040" priority="100" stopIfTrue="1">
      <formula>IF(21&lt;0.86*C11,TRUE,FALSE)</formula>
    </cfRule>
  </conditionalFormatting>
  <conditionalFormatting sqref="J4">
    <cfRule type="expression" dxfId="1039" priority="101" stopIfTrue="1">
      <formula>IF(22&gt;1.07*C11,TRUE,FALSE)</formula>
    </cfRule>
    <cfRule type="expression" dxfId="1038" priority="102" stopIfTrue="1">
      <formula>IF(22&gt;=0.86*C11,TRUE,FALSE)</formula>
    </cfRule>
    <cfRule type="expression" dxfId="1037" priority="103" stopIfTrue="1">
      <formula>IF(22&lt;0.71*C11,TRUE,FALSE)</formula>
    </cfRule>
    <cfRule type="expression" dxfId="1036" priority="104" stopIfTrue="1">
      <formula>IF(22&lt;0.86*C11,TRUE,FALSE)</formula>
    </cfRule>
  </conditionalFormatting>
  <conditionalFormatting sqref="J3">
    <cfRule type="expression" dxfId="1035" priority="105" stopIfTrue="1">
      <formula>IF(23&gt;1.07*C11,TRUE,FALSE)</formula>
    </cfRule>
    <cfRule type="expression" dxfId="1034" priority="106" stopIfTrue="1">
      <formula>IF(23&gt;=0.86*C11,TRUE,FALSE)</formula>
    </cfRule>
    <cfRule type="expression" dxfId="1033" priority="107" stopIfTrue="1">
      <formula>IF(23&lt;0.71*C11,TRUE,FALSE)</formula>
    </cfRule>
    <cfRule type="expression" dxfId="1032" priority="108" stopIfTrue="1">
      <formula>IF(23&lt;0.86*C11,TRUE,FALSE)</formula>
    </cfRule>
  </conditionalFormatting>
  <conditionalFormatting sqref="J20">
    <cfRule type="expression" dxfId="1031" priority="109" stopIfTrue="1">
      <formula>IF(6&gt;1.07*C11,TRUE,FALSE)</formula>
    </cfRule>
    <cfRule type="expression" dxfId="1030" priority="110" stopIfTrue="1">
      <formula>IF(6&gt;=0.86*C11,TRUE,FALSE)</formula>
    </cfRule>
    <cfRule type="expression" dxfId="1029" priority="111" stopIfTrue="1">
      <formula>IF(6&lt;0.55*C11,TRUE,FALSE)</formula>
    </cfRule>
    <cfRule type="expression" dxfId="1028" priority="112" stopIfTrue="1">
      <formula>IF(6&lt;0.71*C11,TRUE,FALSE)</formula>
    </cfRule>
    <cfRule type="expression" dxfId="1027" priority="113" stopIfTrue="1">
      <formula>IF(6&lt;0.86*C11,TRUE,FALSE)</formula>
    </cfRule>
  </conditionalFormatting>
  <conditionalFormatting sqref="B8">
    <cfRule type="cellIs" dxfId="1026" priority="6" stopIfTrue="1" operator="equal">
      <formula>0</formula>
    </cfRule>
    <cfRule type="cellIs" dxfId="1025" priority="7" stopIfTrue="1" operator="lessThan">
      <formula>18.5</formula>
    </cfRule>
    <cfRule type="cellIs" dxfId="1024" priority="8" stopIfTrue="1" operator="lessThan">
      <formula>25</formula>
    </cfRule>
    <cfRule type="cellIs" dxfId="1023" priority="9" stopIfTrue="1" operator="between">
      <formula>30</formula>
      <formula>0.899999999999999</formula>
    </cfRule>
    <cfRule type="cellIs" dxfId="1022" priority="10" stopIfTrue="1" operator="greaterThanOrEqual">
      <formula>30</formula>
    </cfRule>
  </conditionalFormatting>
  <conditionalFormatting sqref="C8">
    <cfRule type="cellIs" dxfId="1021" priority="1" stopIfTrue="1" operator="equal">
      <formula>0</formula>
    </cfRule>
    <cfRule type="cellIs" dxfId="1020" priority="2" stopIfTrue="1" operator="lessThan">
      <formula>18.5</formula>
    </cfRule>
    <cfRule type="cellIs" dxfId="1019" priority="3" stopIfTrue="1" operator="lessThan">
      <formula>25</formula>
    </cfRule>
    <cfRule type="cellIs" dxfId="1018" priority="4" stopIfTrue="1" operator="between">
      <formula>30</formula>
      <formula>0.899999999999999</formula>
    </cfRule>
    <cfRule type="cellIs" dxfId="1017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50" zoomScaleNormal="150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105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106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102</v>
      </c>
      <c r="C4" s="192" t="s">
        <v>70</v>
      </c>
      <c r="D4" s="193"/>
      <c r="E4" s="151">
        <f ca="1">YEAR(TODAY())-YEAR(B5)</f>
        <v>38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29820</v>
      </c>
      <c r="C5" s="146" t="s">
        <v>64</v>
      </c>
      <c r="D5" s="146"/>
      <c r="E5" s="145">
        <f ca="1">IF(B4="M",220-YEAR(A32)+YEAR(A33),226-YEAR(A32)+YEAR(A33))</f>
        <v>188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15.1</v>
      </c>
      <c r="C6" s="142" t="s">
        <v>58</v>
      </c>
      <c r="D6" s="142"/>
      <c r="E6" s="141">
        <v>210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1.6</v>
      </c>
      <c r="C7" s="137" t="s">
        <v>52</v>
      </c>
      <c r="D7" s="185">
        <v>58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22.656249999999996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/>
      <c r="I10" s="97">
        <f>(H10/E6)</f>
        <v>0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B6*94%</f>
        <v>14.193999999999999</v>
      </c>
      <c r="F11" s="86"/>
      <c r="G11" s="99">
        <v>10</v>
      </c>
      <c r="H11" s="98">
        <v>210</v>
      </c>
      <c r="I11" s="97">
        <f>(H11/E6)</f>
        <v>1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49.678999999999995</v>
      </c>
      <c r="F12" s="86"/>
      <c r="G12" s="99">
        <v>9</v>
      </c>
      <c r="H12" s="98">
        <v>205</v>
      </c>
      <c r="I12" s="97">
        <f>(H12/E6)</f>
        <v>0.97619047619047616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200</v>
      </c>
      <c r="I13" s="97">
        <f>(H13/E6)</f>
        <v>0.95238095238095233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190</v>
      </c>
      <c r="I14" s="97">
        <f>(H14/E6)</f>
        <v>0.90476190476190477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182</v>
      </c>
      <c r="I15" s="97">
        <f>(H15/E6)</f>
        <v>0.8666666666666667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170</v>
      </c>
      <c r="I16" s="97">
        <f>(H16/E6)</f>
        <v>0.80952380952380953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5.8710253158611621E-3</v>
      </c>
      <c r="C17" s="101">
        <f>IF(B17,3600*2/(HOUR(B17)*3600+MINUTE(B17)*60+SECOND(B17)),TEXT(,""))</f>
        <v>14.201183431952662</v>
      </c>
      <c r="D17" s="100" t="str">
        <f>IF(B17,TEXT(B17/2,"mm:ss"),TEXT(,""))</f>
        <v>04:14</v>
      </c>
      <c r="E17" s="87"/>
      <c r="F17" s="86"/>
      <c r="G17" s="99">
        <v>4</v>
      </c>
      <c r="H17" s="98">
        <v>162</v>
      </c>
      <c r="I17" s="97">
        <f>(H17/E6)</f>
        <v>0.77142857142857146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0:47:21</v>
      </c>
      <c r="C18" s="101">
        <f>IF(B17,3600*10/(HOUR(B18)*3600+MINUTE(B18)*60+SECOND(B18)),TEXT(,""))</f>
        <v>12.671594508975712</v>
      </c>
      <c r="D18" s="100" t="str">
        <f>IF(B17,TEXT(B18/10,"mm:ss"),TEXT(,""))</f>
        <v>04:44</v>
      </c>
      <c r="E18" s="87"/>
      <c r="F18" s="86"/>
      <c r="G18" s="99">
        <v>3</v>
      </c>
      <c r="H18" s="109">
        <v>158</v>
      </c>
      <c r="I18" s="97">
        <f>(H18/E6)</f>
        <v>0.75238095238095237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1:48:53</v>
      </c>
      <c r="C19" s="101">
        <f>IF(B17,C18-1.1,TEXT(,""))</f>
        <v>11.571594508975712</v>
      </c>
      <c r="D19" s="100" t="str">
        <f>IF(B17,TEXT(B19/21,"mm:ss"),TEXT(,""))</f>
        <v>05:11</v>
      </c>
      <c r="E19" s="87"/>
      <c r="F19" s="86"/>
      <c r="G19" s="99">
        <v>2</v>
      </c>
      <c r="H19" s="98">
        <v>0</v>
      </c>
      <c r="I19" s="97">
        <f>(H19/E6)</f>
        <v>0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4:01:46</v>
      </c>
      <c r="C20" s="89">
        <f>IF(B17,C19-1.1,TEXT(,""))</f>
        <v>10.471594508975713</v>
      </c>
      <c r="D20" s="88" t="str">
        <f>IF(B17,TEXT(B20/42.195,"mm:ss"),TEXT(,""))</f>
        <v>05:44</v>
      </c>
      <c r="E20" s="87"/>
      <c r="F20" s="86"/>
      <c r="G20" s="85">
        <v>1</v>
      </c>
      <c r="H20" s="84">
        <v>0</v>
      </c>
      <c r="I20" s="83">
        <f>(H20/E6)</f>
        <v>0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STEINBACH</v>
      </c>
      <c r="B24" s="228" t="str">
        <f>B3</f>
        <v>Aurélie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9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14.193999999999999</v>
      </c>
      <c r="K25" s="236"/>
      <c r="L25" s="237">
        <f>1/24/$J25</f>
        <v>2.935512657930581E-3</v>
      </c>
      <c r="M25" s="236"/>
      <c r="N25" s="237">
        <f>$L25/10</f>
        <v>2.935512657930581E-4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126</v>
      </c>
      <c r="C26" s="48">
        <f>E6*C25</f>
        <v>147</v>
      </c>
      <c r="D26" s="48">
        <f>E6*D25</f>
        <v>168</v>
      </c>
      <c r="E26" s="47"/>
      <c r="F26" s="44"/>
      <c r="G26" s="232" t="s">
        <v>9</v>
      </c>
      <c r="H26" s="233"/>
      <c r="I26" s="234"/>
      <c r="J26" s="43">
        <f>C11*85%</f>
        <v>12.0649</v>
      </c>
      <c r="K26" s="43">
        <f>C11*92%</f>
        <v>13.058479999999999</v>
      </c>
      <c r="L26" s="42">
        <f>1/24/$J26</f>
        <v>3.4535443034477424E-3</v>
      </c>
      <c r="M26" s="42">
        <f>1/24/$K26</f>
        <v>3.1907746281854142E-3</v>
      </c>
      <c r="N26" s="42">
        <f>$L26/10</f>
        <v>3.4535443034477422E-4</v>
      </c>
      <c r="O26" s="41">
        <f>$M26/10</f>
        <v>3.1907746281854143E-4</v>
      </c>
      <c r="R26" s="239"/>
      <c r="S26" s="239"/>
      <c r="T26" s="168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11.3552</v>
      </c>
      <c r="K27" s="43">
        <f>C11*85%</f>
        <v>12.0649</v>
      </c>
      <c r="L27" s="42">
        <f>1/24/$J27</f>
        <v>3.6693908224132259E-3</v>
      </c>
      <c r="M27" s="42">
        <f>1/24/$K27</f>
        <v>3.4535443034477424E-3</v>
      </c>
      <c r="N27" s="42">
        <f>$L27/10</f>
        <v>3.6693908224132258E-4</v>
      </c>
      <c r="O27" s="41">
        <f>$M27/10</f>
        <v>3.4535443034477422E-4</v>
      </c>
      <c r="R27" s="239"/>
      <c r="S27" s="239"/>
      <c r="T27" s="168"/>
    </row>
    <row r="28" spans="1:20" ht="20" customHeight="1" thickBot="1" x14ac:dyDescent="0.25">
      <c r="A28" s="40" t="s">
        <v>6</v>
      </c>
      <c r="B28" s="39">
        <f>E6*B27</f>
        <v>168</v>
      </c>
      <c r="C28" s="39">
        <f>E6*C27</f>
        <v>178.5</v>
      </c>
      <c r="D28" s="39">
        <f>E6*D27</f>
        <v>189</v>
      </c>
      <c r="E28" s="31"/>
      <c r="F28" s="38"/>
      <c r="G28" s="250" t="s">
        <v>5</v>
      </c>
      <c r="H28" s="251"/>
      <c r="I28" s="252"/>
      <c r="J28" s="37">
        <f>C11*72%</f>
        <v>10.219679999999999</v>
      </c>
      <c r="K28" s="37">
        <f>C11*80%</f>
        <v>11.3552</v>
      </c>
      <c r="L28" s="36">
        <f>1/24/$J28</f>
        <v>4.0771009137924741E-3</v>
      </c>
      <c r="M28" s="36">
        <f>1/24/$K28</f>
        <v>3.6693908224132259E-3</v>
      </c>
      <c r="N28" s="35">
        <f>$L28/10</f>
        <v>4.0771009137924741E-4</v>
      </c>
      <c r="O28" s="34">
        <f>$M28/10</f>
        <v>3.6693908224132258E-4</v>
      </c>
      <c r="R28" s="239"/>
      <c r="S28" s="239"/>
      <c r="T28" s="168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70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8"/>
    </row>
    <row r="30" spans="1:20" ht="20" customHeight="1" thickBot="1" x14ac:dyDescent="0.25">
      <c r="A30" s="26" t="s">
        <v>1</v>
      </c>
      <c r="B30" s="25">
        <f>E6*B29</f>
        <v>189</v>
      </c>
      <c r="C30" s="25">
        <f>E6*C29</f>
        <v>199.5</v>
      </c>
      <c r="D30" s="25">
        <f>E6*D29</f>
        <v>210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29820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016" priority="26" stopIfTrue="1">
      <formula>IF($I11&gt;=0.9,TRUE,FALSE)</formula>
    </cfRule>
    <cfRule type="expression" dxfId="1015" priority="27" stopIfTrue="1">
      <formula>IF($I11&lt;0.9,TRUE,FALSE)</formula>
    </cfRule>
  </conditionalFormatting>
  <conditionalFormatting sqref="I3:I20">
    <cfRule type="cellIs" dxfId="1014" priority="21" stopIfTrue="1" operator="equal">
      <formula>0</formula>
    </cfRule>
    <cfRule type="cellIs" dxfId="1013" priority="22" stopIfTrue="1" operator="lessThan">
      <formula>0.6</formula>
    </cfRule>
    <cfRule type="cellIs" dxfId="1012" priority="23" stopIfTrue="1" operator="lessThan">
      <formula>0.8</formula>
    </cfRule>
    <cfRule type="cellIs" dxfId="1011" priority="24" stopIfTrue="1" operator="between">
      <formula>0.8</formula>
      <formula>0.899999999999999</formula>
    </cfRule>
    <cfRule type="cellIs" dxfId="1010" priority="25" stopIfTrue="1" operator="greaterThanOrEqual">
      <formula>0.9</formula>
    </cfRule>
  </conditionalFormatting>
  <conditionalFormatting sqref="H3:H20">
    <cfRule type="expression" dxfId="1009" priority="16" stopIfTrue="1">
      <formula>IF($I3=0,TRUE,FALSE)</formula>
    </cfRule>
    <cfRule type="expression" dxfId="1008" priority="17" stopIfTrue="1">
      <formula>IF($I3&lt;0.6,TRUE,FALSE)</formula>
    </cfRule>
    <cfRule type="expression" dxfId="1007" priority="18" stopIfTrue="1">
      <formula>IF($I3&lt;0.8,TRUE,FALSE)</formula>
    </cfRule>
    <cfRule type="expression" dxfId="1006" priority="19" stopIfTrue="1">
      <formula>IF($I3&lt;0.9,TRUE,FALSE)</formula>
    </cfRule>
    <cfRule type="expression" dxfId="1005" priority="20" stopIfTrue="1">
      <formula>IF($I3&gt;=0.9,TRUE,FALSE)</formula>
    </cfRule>
  </conditionalFormatting>
  <conditionalFormatting sqref="G3:G20">
    <cfRule type="expression" dxfId="1004" priority="11" stopIfTrue="1">
      <formula>IF($I3=0,TRUE,FALSE)</formula>
    </cfRule>
    <cfRule type="expression" dxfId="1003" priority="12" stopIfTrue="1">
      <formula>IF($I3&lt;0.6,TRUE,FALSE)</formula>
    </cfRule>
    <cfRule type="expression" dxfId="1002" priority="13" stopIfTrue="1">
      <formula>IF($I3&lt;0.8,TRUE,FALSE)</formula>
    </cfRule>
    <cfRule type="expression" dxfId="1001" priority="14" stopIfTrue="1">
      <formula>IF($I3&lt;0.9,TRUE,FALSE)</formula>
    </cfRule>
    <cfRule type="expression" dxfId="1000" priority="15" stopIfTrue="1">
      <formula>IF($I3&gt;=0.9,TRUE,FALSE)</formula>
    </cfRule>
  </conditionalFormatting>
  <conditionalFormatting sqref="J14">
    <cfRule type="expression" dxfId="999" priority="28">
      <formula>IF(12&lt;0.51*C11,TRUE,FALSE)</formula>
    </cfRule>
    <cfRule type="expression" dxfId="998" priority="29" stopIfTrue="1">
      <formula>IF(12&gt;1.07*C11,TRUE,FALSE)</formula>
    </cfRule>
    <cfRule type="expression" dxfId="997" priority="30" stopIfTrue="1">
      <formula>IF(12&gt;=0.86*C11,TRUE,FALSE)</formula>
    </cfRule>
    <cfRule type="expression" dxfId="996" priority="31" stopIfTrue="1">
      <formula>IF(12&lt;0.71*C11,TRUE,FALSE)</formula>
    </cfRule>
    <cfRule type="expression" dxfId="995" priority="32" stopIfTrue="1">
      <formula>IF(12&lt;0.86*C11,TRUE,FALSE)</formula>
    </cfRule>
  </conditionalFormatting>
  <conditionalFormatting sqref="J19">
    <cfRule type="expression" dxfId="994" priority="33" stopIfTrue="1">
      <formula>IF(7&gt;1.07*C11,TRUE,FALSE)</formula>
    </cfRule>
    <cfRule type="expression" dxfId="993" priority="34" stopIfTrue="1">
      <formula>IF(7&gt;=0.86*C11,TRUE,FALSE)</formula>
    </cfRule>
    <cfRule type="expression" dxfId="992" priority="35" stopIfTrue="1">
      <formula>IF(7&lt;0.51*C11,TRUE,FALSE)</formula>
    </cfRule>
    <cfRule type="expression" dxfId="991" priority="36" stopIfTrue="1">
      <formula>IF(7&lt;0.71*C11,TRUE,FALSE)</formula>
    </cfRule>
    <cfRule type="expression" dxfId="990" priority="37" stopIfTrue="1">
      <formula>IF(7&lt;0.86*C11,TRUE,FALSE)</formula>
    </cfRule>
  </conditionalFormatting>
  <conditionalFormatting sqref="J18">
    <cfRule type="expression" dxfId="989" priority="38" stopIfTrue="1">
      <formula>IF(8&gt;1.07*C11,TRUE,FALSE)</formula>
    </cfRule>
    <cfRule type="expression" dxfId="988" priority="39" stopIfTrue="1">
      <formula>IF(8&gt;=0.86*C11,TRUE,FALSE)</formula>
    </cfRule>
    <cfRule type="expression" dxfId="987" priority="40" stopIfTrue="1">
      <formula>IF(8&lt;0.51*C11,TRUE,FALSE)</formula>
    </cfRule>
    <cfRule type="expression" dxfId="986" priority="41" stopIfTrue="1">
      <formula>IF(8&lt;0.71*C11,TRUE,FALSE)</formula>
    </cfRule>
    <cfRule type="expression" dxfId="985" priority="42" stopIfTrue="1">
      <formula>IF(8&lt;0.86*C11,TRUE,FALSE)</formula>
    </cfRule>
  </conditionalFormatting>
  <conditionalFormatting sqref="J17">
    <cfRule type="expression" dxfId="984" priority="43" stopIfTrue="1">
      <formula>IF(9&gt;1.07*C11,TRUE,FALSE)</formula>
    </cfRule>
    <cfRule type="expression" dxfId="983" priority="44" stopIfTrue="1">
      <formula>IF(9&gt;=0.86*C11,TRUE,FALSE)</formula>
    </cfRule>
    <cfRule type="expression" dxfId="982" priority="45" stopIfTrue="1">
      <formula>IF(9&lt;0.51*C11,TRUE,FALSE)</formula>
    </cfRule>
    <cfRule type="expression" dxfId="981" priority="46" stopIfTrue="1">
      <formula>IF(9&lt;0.71*C11,TRUE,FALSE)</formula>
    </cfRule>
    <cfRule type="expression" dxfId="980" priority="47" stopIfTrue="1">
      <formula>IF(9&lt;0.86*C11,TRUE,FALSE)</formula>
    </cfRule>
  </conditionalFormatting>
  <conditionalFormatting sqref="J16">
    <cfRule type="expression" dxfId="979" priority="48" stopIfTrue="1">
      <formula>IF(10&gt;1.07*C11,TRUE,FALSE)</formula>
    </cfRule>
    <cfRule type="expression" dxfId="978" priority="49" stopIfTrue="1">
      <formula>IF(10&gt;=0.86*C11,TRUE,FALSE)</formula>
    </cfRule>
    <cfRule type="expression" dxfId="977" priority="50" stopIfTrue="1">
      <formula>IF(10&lt;0.51*C11,TRUE,FALSE)</formula>
    </cfRule>
    <cfRule type="expression" dxfId="976" priority="51" stopIfTrue="1">
      <formula>IF(10&lt;0.73*C11,TRUE,FALSE)</formula>
    </cfRule>
    <cfRule type="expression" dxfId="975" priority="52" stopIfTrue="1">
      <formula>IF(10&lt;0.86*C11,TRUE,FALSE)</formula>
    </cfRule>
  </conditionalFormatting>
  <conditionalFormatting sqref="J15">
    <cfRule type="expression" dxfId="974" priority="53" stopIfTrue="1">
      <formula>IF(11&gt;1.07*C11,TRUE,FALSE)</formula>
    </cfRule>
    <cfRule type="expression" dxfId="973" priority="54" stopIfTrue="1">
      <formula>IF(11&gt;=0.86*C11,TRUE,FALSE)</formula>
    </cfRule>
    <cfRule type="expression" dxfId="972" priority="55" stopIfTrue="1">
      <formula>IF(11&lt;0.51*C11,TRUE,FALSE)</formula>
    </cfRule>
    <cfRule type="expression" dxfId="971" priority="56" stopIfTrue="1">
      <formula>IF(11&lt;0.71*C11,TRUE,FALSE)</formula>
    </cfRule>
    <cfRule type="expression" dxfId="970" priority="57" stopIfTrue="1">
      <formula>IF(11&lt;0.86*C11,TRUE,FALSE)</formula>
    </cfRule>
  </conditionalFormatting>
  <conditionalFormatting sqref="J13">
    <cfRule type="expression" dxfId="969" priority="58" stopIfTrue="1">
      <formula>IF(13&gt;1.07*C11,TRUE,FALSE)</formula>
    </cfRule>
    <cfRule type="expression" dxfId="968" priority="59" stopIfTrue="1">
      <formula>IF(13&gt;=0.86*C11,TRUE,FALSE)</formula>
    </cfRule>
    <cfRule type="expression" dxfId="967" priority="60" stopIfTrue="1">
      <formula>IF(13&lt;0.51*C11,TRUE,FALSE)</formula>
    </cfRule>
    <cfRule type="expression" dxfId="966" priority="61" stopIfTrue="1">
      <formula>IF(13&lt;0.71*C11,TRUE,FALSE)</formula>
    </cfRule>
    <cfRule type="expression" dxfId="965" priority="62" stopIfTrue="1">
      <formula>IF(13&lt;0.86*C11,TRUE,FALSE)</formula>
    </cfRule>
  </conditionalFormatting>
  <conditionalFormatting sqref="J12">
    <cfRule type="expression" dxfId="964" priority="63" stopIfTrue="1">
      <formula>IF(14&gt;1.07*C11,TRUE,FALSE)</formula>
    </cfRule>
    <cfRule type="expression" dxfId="963" priority="64" stopIfTrue="1">
      <formula>IF(14&gt;=0.86*C11,TRUE,FALSE)</formula>
    </cfRule>
    <cfRule type="expression" dxfId="962" priority="65" stopIfTrue="1">
      <formula>IF(14&lt;0.51*C11,TRUE,FALSE)</formula>
    </cfRule>
    <cfRule type="expression" dxfId="961" priority="66" stopIfTrue="1">
      <formula>IF(14&lt;0.71*C11,TRUE,FALSE)</formula>
    </cfRule>
    <cfRule type="expression" dxfId="960" priority="67" stopIfTrue="1">
      <formula>IF(14&lt;0.86*C11,TRUE,FALSE)</formula>
    </cfRule>
  </conditionalFormatting>
  <conditionalFormatting sqref="J11">
    <cfRule type="expression" dxfId="959" priority="68" stopIfTrue="1">
      <formula>IF(15&gt;1.07*C11,TRUE,FALSE)</formula>
    </cfRule>
    <cfRule type="expression" dxfId="958" priority="69" stopIfTrue="1">
      <formula>IF(15&gt;=0.86*C11,TRUE,FALSE)</formula>
    </cfRule>
    <cfRule type="expression" dxfId="957" priority="70">
      <formula>IF(15&lt;0.51*C11,TRUE,FALSE)</formula>
    </cfRule>
    <cfRule type="expression" dxfId="956" priority="71" stopIfTrue="1">
      <formula>IF(15&lt;0.71*C11,TRUE,FALSE)</formula>
    </cfRule>
    <cfRule type="expression" dxfId="955" priority="72" stopIfTrue="1">
      <formula>IF(15&lt;0.86*C11,TRUE,FALSE)</formula>
    </cfRule>
  </conditionalFormatting>
  <conditionalFormatting sqref="J10">
    <cfRule type="expression" dxfId="954" priority="73">
      <formula>IF(16&lt;0.51*C11,TRUE,FALSE)</formula>
    </cfRule>
    <cfRule type="expression" dxfId="953" priority="74" stopIfTrue="1">
      <formula>IF(16&gt;1.07*C11,TRUE,FALSE)</formula>
    </cfRule>
    <cfRule type="expression" dxfId="952" priority="75" stopIfTrue="1">
      <formula>IF(16&gt;=0.86*C11,TRUE,FALSE)</formula>
    </cfRule>
    <cfRule type="expression" dxfId="951" priority="76" stopIfTrue="1">
      <formula>IF(16&lt;0.71*C11,TRUE,FALSE)</formula>
    </cfRule>
    <cfRule type="expression" dxfId="950" priority="77" stopIfTrue="1">
      <formula>IF(16&lt;0.86*C11,TRUE,FALSE)</formula>
    </cfRule>
  </conditionalFormatting>
  <conditionalFormatting sqref="J9">
    <cfRule type="expression" dxfId="949" priority="78">
      <formula>IF(17&lt;0.51*C11,TRUE,FALSE)</formula>
    </cfRule>
    <cfRule type="expression" dxfId="948" priority="79" stopIfTrue="1">
      <formula>IF(17&gt;1.07*C11,TRUE,FALSE)</formula>
    </cfRule>
    <cfRule type="expression" dxfId="947" priority="80" stopIfTrue="1">
      <formula>IF(17&lt;0.71*C11,TRUE,FALSE)</formula>
    </cfRule>
    <cfRule type="expression" dxfId="946" priority="81" stopIfTrue="1">
      <formula>IF(17&lt;0.86*C11,TRUE,FALSE)</formula>
    </cfRule>
    <cfRule type="expression" dxfId="945" priority="82" stopIfTrue="1">
      <formula>IF(17&gt;=0.86*C11,TRUE,FALSE)</formula>
    </cfRule>
  </conditionalFormatting>
  <conditionalFormatting sqref="J8">
    <cfRule type="expression" dxfId="944" priority="83" stopIfTrue="1">
      <formula>IF(18&gt;1.07*C11,TRUE,FALSE)</formula>
    </cfRule>
    <cfRule type="expression" dxfId="943" priority="84" stopIfTrue="1">
      <formula>IF(18&gt;=0.86*C11,TRUE,FALSE)</formula>
    </cfRule>
    <cfRule type="expression" dxfId="942" priority="85" stopIfTrue="1">
      <formula>IF(18&lt;0.51*C11,TRUE,FALSE)</formula>
    </cfRule>
    <cfRule type="expression" dxfId="941" priority="86" stopIfTrue="1">
      <formula>IF(18&lt;0.71*C11,TRUE,FALSE)</formula>
    </cfRule>
    <cfRule type="expression" dxfId="940" priority="87" stopIfTrue="1">
      <formula>IF(18&lt;0.86*C11,TRUE,FALSE)</formula>
    </cfRule>
  </conditionalFormatting>
  <conditionalFormatting sqref="J7">
    <cfRule type="expression" dxfId="939" priority="88" stopIfTrue="1">
      <formula>IF(19&gt;1.07*C11,TRUE,FALSE)</formula>
    </cfRule>
    <cfRule type="expression" dxfId="938" priority="89" stopIfTrue="1">
      <formula>IF(19&gt;=0.86*C11,TRUE,FALSE)</formula>
    </cfRule>
    <cfRule type="expression" dxfId="937" priority="90" stopIfTrue="1">
      <formula>IF(19&lt;0.51*C11,TRUE,FALSE)</formula>
    </cfRule>
    <cfRule type="expression" dxfId="936" priority="91" stopIfTrue="1">
      <formula>IF(19&lt;0.71*C11,TRUE,FALSE)</formula>
    </cfRule>
    <cfRule type="expression" dxfId="935" priority="92" stopIfTrue="1">
      <formula>IF(19&lt;0.86*C11,TRUE,FALSE)</formula>
    </cfRule>
  </conditionalFormatting>
  <conditionalFormatting sqref="J6">
    <cfRule type="expression" dxfId="934" priority="93" stopIfTrue="1">
      <formula>IF(20&gt;1.07*C11,TRUE,FALSE)</formula>
    </cfRule>
    <cfRule type="expression" dxfId="933" priority="94" stopIfTrue="1">
      <formula>IF(20&gt;=0.86*C11,TRUE,FALSE)</formula>
    </cfRule>
    <cfRule type="expression" dxfId="932" priority="95" stopIfTrue="1">
      <formula>IF(20&lt;0.71*C11,TRUE,FALSE)</formula>
    </cfRule>
    <cfRule type="expression" dxfId="931" priority="96" stopIfTrue="1">
      <formula>IF(20&lt;0.86*C11,TRUE,FALSE)</formula>
    </cfRule>
  </conditionalFormatting>
  <conditionalFormatting sqref="J5">
    <cfRule type="expression" dxfId="930" priority="97" stopIfTrue="1">
      <formula>IF(21&gt;1.07*C11,TRUE,FALSE)</formula>
    </cfRule>
    <cfRule type="expression" dxfId="929" priority="98" stopIfTrue="1">
      <formula>IF(21&gt;=0.86*C11,TRUE,FALSE)</formula>
    </cfRule>
    <cfRule type="expression" dxfId="928" priority="99" stopIfTrue="1">
      <formula>IF(21&lt;0.71*C11,TRUE,FALSE)</formula>
    </cfRule>
    <cfRule type="expression" dxfId="927" priority="100" stopIfTrue="1">
      <formula>IF(21&lt;0.86*C11,TRUE,FALSE)</formula>
    </cfRule>
  </conditionalFormatting>
  <conditionalFormatting sqref="J4">
    <cfRule type="expression" dxfId="926" priority="101" stopIfTrue="1">
      <formula>IF(22&gt;1.07*C11,TRUE,FALSE)</formula>
    </cfRule>
    <cfRule type="expression" dxfId="925" priority="102" stopIfTrue="1">
      <formula>IF(22&gt;=0.86*C11,TRUE,FALSE)</formula>
    </cfRule>
    <cfRule type="expression" dxfId="924" priority="103" stopIfTrue="1">
      <formula>IF(22&lt;0.71*C11,TRUE,FALSE)</formula>
    </cfRule>
    <cfRule type="expression" dxfId="923" priority="104" stopIfTrue="1">
      <formula>IF(22&lt;0.86*C11,TRUE,FALSE)</formula>
    </cfRule>
  </conditionalFormatting>
  <conditionalFormatting sqref="J3">
    <cfRule type="expression" dxfId="922" priority="105" stopIfTrue="1">
      <formula>IF(23&gt;1.07*C11,TRUE,FALSE)</formula>
    </cfRule>
    <cfRule type="expression" dxfId="921" priority="106" stopIfTrue="1">
      <formula>IF(23&gt;=0.86*C11,TRUE,FALSE)</formula>
    </cfRule>
    <cfRule type="expression" dxfId="920" priority="107" stopIfTrue="1">
      <formula>IF(23&lt;0.71*C11,TRUE,FALSE)</formula>
    </cfRule>
    <cfRule type="expression" dxfId="919" priority="108" stopIfTrue="1">
      <formula>IF(23&lt;0.86*C11,TRUE,FALSE)</formula>
    </cfRule>
  </conditionalFormatting>
  <conditionalFormatting sqref="J20">
    <cfRule type="expression" dxfId="918" priority="109" stopIfTrue="1">
      <formula>IF(6&gt;1.07*C11,TRUE,FALSE)</formula>
    </cfRule>
    <cfRule type="expression" dxfId="917" priority="110" stopIfTrue="1">
      <formula>IF(6&gt;=0.86*C11,TRUE,FALSE)</formula>
    </cfRule>
    <cfRule type="expression" dxfId="916" priority="111" stopIfTrue="1">
      <formula>IF(6&lt;0.55*C11,TRUE,FALSE)</formula>
    </cfRule>
    <cfRule type="expression" dxfId="915" priority="112" stopIfTrue="1">
      <formula>IF(6&lt;0.71*C11,TRUE,FALSE)</formula>
    </cfRule>
    <cfRule type="expression" dxfId="914" priority="113" stopIfTrue="1">
      <formula>IF(6&lt;0.86*C11,TRUE,FALSE)</formula>
    </cfRule>
  </conditionalFormatting>
  <conditionalFormatting sqref="B8">
    <cfRule type="cellIs" dxfId="913" priority="6" stopIfTrue="1" operator="equal">
      <formula>0</formula>
    </cfRule>
    <cfRule type="cellIs" dxfId="912" priority="7" stopIfTrue="1" operator="lessThan">
      <formula>18.5</formula>
    </cfRule>
    <cfRule type="cellIs" dxfId="911" priority="8" stopIfTrue="1" operator="lessThan">
      <formula>25</formula>
    </cfRule>
    <cfRule type="cellIs" dxfId="910" priority="9" stopIfTrue="1" operator="between">
      <formula>30</formula>
      <formula>0.899999999999999</formula>
    </cfRule>
    <cfRule type="cellIs" dxfId="909" priority="10" stopIfTrue="1" operator="greaterThanOrEqual">
      <formula>30</formula>
    </cfRule>
  </conditionalFormatting>
  <conditionalFormatting sqref="C8">
    <cfRule type="cellIs" dxfId="908" priority="1" stopIfTrue="1" operator="equal">
      <formula>0</formula>
    </cfRule>
    <cfRule type="cellIs" dxfId="907" priority="2" stopIfTrue="1" operator="lessThan">
      <formula>18.5</formula>
    </cfRule>
    <cfRule type="cellIs" dxfId="906" priority="3" stopIfTrue="1" operator="lessThan">
      <formula>25</formula>
    </cfRule>
    <cfRule type="cellIs" dxfId="905" priority="4" stopIfTrue="1" operator="between">
      <formula>30</formula>
      <formula>0.899999999999999</formula>
    </cfRule>
    <cfRule type="cellIs" dxfId="904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6" zoomScaleNormal="116" zoomScalePageLayoutView="150" workbookViewId="0">
      <selection activeCell="C12" sqref="C12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103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104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102</v>
      </c>
      <c r="C4" s="192" t="s">
        <v>70</v>
      </c>
      <c r="D4" s="193"/>
      <c r="E4" s="151">
        <f ca="1">YEAR(TODAY())-YEAR(B5)</f>
        <v>53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24258</v>
      </c>
      <c r="C5" s="146" t="s">
        <v>64</v>
      </c>
      <c r="D5" s="146"/>
      <c r="E5" s="145">
        <f ca="1">IF(B4="M",220-YEAR(A32)+YEAR(A33),226-YEAR(A32)+YEAR(A33))</f>
        <v>173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12.6</v>
      </c>
      <c r="C6" s="142" t="s">
        <v>58</v>
      </c>
      <c r="D6" s="142"/>
      <c r="E6" s="141">
        <v>173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1.68</v>
      </c>
      <c r="C7" s="137" t="s">
        <v>52</v>
      </c>
      <c r="D7" s="185">
        <v>57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20.195578231292519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/>
      <c r="I10" s="97">
        <f>(H10/E6)</f>
        <v>0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B6*94%</f>
        <v>11.843999999999999</v>
      </c>
      <c r="F11" s="86"/>
      <c r="G11" s="99">
        <v>10</v>
      </c>
      <c r="H11" s="98"/>
      <c r="I11" s="97">
        <f>(H11/E6)</f>
        <v>0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41.454000000000001</v>
      </c>
      <c r="F12" s="86"/>
      <c r="G12" s="99">
        <v>9</v>
      </c>
      <c r="H12" s="98"/>
      <c r="I12" s="97">
        <f>(H12/E6)</f>
        <v>0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173</v>
      </c>
      <c r="I13" s="97">
        <f>(H13/E6)</f>
        <v>1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172</v>
      </c>
      <c r="I14" s="97">
        <f>(H14/E6)</f>
        <v>0.9942196531791907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166</v>
      </c>
      <c r="I15" s="97">
        <f>(H15/E6)</f>
        <v>0.95953757225433522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159</v>
      </c>
      <c r="I16" s="97">
        <f>(H16/E6)</f>
        <v>0.91907514450867056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7.0359112912304405E-3</v>
      </c>
      <c r="C17" s="101">
        <f>IF(B17,3600*2/(HOUR(B17)*3600+MINUTE(B17)*60+SECOND(B17)),TEXT(,""))</f>
        <v>11.842105263157896</v>
      </c>
      <c r="D17" s="100" t="str">
        <f>IF(B17,TEXT(B17/2,"mm:ss"),TEXT(,""))</f>
        <v>05:04</v>
      </c>
      <c r="E17" s="87"/>
      <c r="F17" s="86"/>
      <c r="G17" s="99">
        <v>4</v>
      </c>
      <c r="H17" s="98">
        <v>148</v>
      </c>
      <c r="I17" s="97">
        <f>(H17/E6)</f>
        <v>0.8554913294797688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0:56:44</v>
      </c>
      <c r="C18" s="101">
        <f>IF(B17,3600*10/(HOUR(B18)*3600+MINUTE(B18)*60+SECOND(B18)),TEXT(,""))</f>
        <v>10.575793184488838</v>
      </c>
      <c r="D18" s="100" t="str">
        <f>IF(B17,TEXT(B18/10,"mm:ss"),TEXT(,""))</f>
        <v>05:40</v>
      </c>
      <c r="E18" s="87"/>
      <c r="F18" s="86"/>
      <c r="G18" s="99">
        <v>3</v>
      </c>
      <c r="H18" s="109">
        <v>146</v>
      </c>
      <c r="I18" s="97">
        <f>(H18/E6)</f>
        <v>0.84393063583815031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2:12:58</v>
      </c>
      <c r="C19" s="101">
        <f>IF(B17,C18-1.1,TEXT(,""))</f>
        <v>9.4757931844888379</v>
      </c>
      <c r="D19" s="100" t="str">
        <f>IF(B17,TEXT(B19/21,"mm:ss"),TEXT(,""))</f>
        <v>06:20</v>
      </c>
      <c r="E19" s="87"/>
      <c r="F19" s="86"/>
      <c r="G19" s="99">
        <v>2</v>
      </c>
      <c r="H19" s="98">
        <v>132</v>
      </c>
      <c r="I19" s="97">
        <f>(H19/E6)</f>
        <v>0.76300578034682076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5:02:16</v>
      </c>
      <c r="C20" s="89">
        <f>IF(B17,C19-1.1,TEXT(,""))</f>
        <v>8.3757931844888382</v>
      </c>
      <c r="D20" s="88" t="str">
        <f>IF(B17,TEXT(B20/42.195,"mm:ss"),TEXT(,""))</f>
        <v>07:10</v>
      </c>
      <c r="E20" s="87"/>
      <c r="F20" s="86"/>
      <c r="G20" s="85">
        <v>1</v>
      </c>
      <c r="H20" s="84">
        <v>89</v>
      </c>
      <c r="I20" s="83">
        <f>(H20/E6)</f>
        <v>0.51445086705202314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HENNEBO</v>
      </c>
      <c r="B24" s="228" t="str">
        <f>B3</f>
        <v>Carine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9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11.843999999999999</v>
      </c>
      <c r="K25" s="236"/>
      <c r="L25" s="237">
        <f>1/24/$J25</f>
        <v>3.5179556456152203E-3</v>
      </c>
      <c r="M25" s="236"/>
      <c r="N25" s="237">
        <f>$L25/10</f>
        <v>3.51795564561522E-4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103.8</v>
      </c>
      <c r="C26" s="48">
        <f>E6*C25</f>
        <v>121.1</v>
      </c>
      <c r="D26" s="48">
        <f>E6*D25</f>
        <v>138.4</v>
      </c>
      <c r="E26" s="47"/>
      <c r="F26" s="44"/>
      <c r="G26" s="232" t="s">
        <v>9</v>
      </c>
      <c r="H26" s="233"/>
      <c r="I26" s="234"/>
      <c r="J26" s="43">
        <f>C11*85%</f>
        <v>10.067399999999999</v>
      </c>
      <c r="K26" s="43">
        <f>C11*92%</f>
        <v>10.89648</v>
      </c>
      <c r="L26" s="42">
        <f>1/24/$J26</f>
        <v>4.138771347782612E-3</v>
      </c>
      <c r="M26" s="42">
        <f>1/24/$K26</f>
        <v>3.8238648321904565E-3</v>
      </c>
      <c r="N26" s="42">
        <f>$L26/10</f>
        <v>4.1387713477826119E-4</v>
      </c>
      <c r="O26" s="41">
        <f>$M26/10</f>
        <v>3.8238648321904564E-4</v>
      </c>
      <c r="R26" s="239"/>
      <c r="S26" s="239"/>
      <c r="T26" s="168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9.4751999999999992</v>
      </c>
      <c r="K27" s="43">
        <f>C11*85%</f>
        <v>10.067399999999999</v>
      </c>
      <c r="L27" s="42">
        <f>1/24/$J27</f>
        <v>4.397444557019025E-3</v>
      </c>
      <c r="M27" s="42">
        <f>1/24/$K27</f>
        <v>4.138771347782612E-3</v>
      </c>
      <c r="N27" s="42">
        <f>$L27/10</f>
        <v>4.3974445570190248E-4</v>
      </c>
      <c r="O27" s="41">
        <f>$M27/10</f>
        <v>4.1387713477826119E-4</v>
      </c>
      <c r="R27" s="239"/>
      <c r="S27" s="239"/>
      <c r="T27" s="168"/>
    </row>
    <row r="28" spans="1:20" ht="20" customHeight="1" thickBot="1" x14ac:dyDescent="0.25">
      <c r="A28" s="40" t="s">
        <v>6</v>
      </c>
      <c r="B28" s="39">
        <f>E6*B27</f>
        <v>138.4</v>
      </c>
      <c r="C28" s="39">
        <f>E6*C27</f>
        <v>147.04999999999998</v>
      </c>
      <c r="D28" s="39">
        <f>E6*D27</f>
        <v>155.70000000000002</v>
      </c>
      <c r="E28" s="31"/>
      <c r="F28" s="38"/>
      <c r="G28" s="250" t="s">
        <v>5</v>
      </c>
      <c r="H28" s="251"/>
      <c r="I28" s="252"/>
      <c r="J28" s="37">
        <f>C11*72%</f>
        <v>8.5276800000000001</v>
      </c>
      <c r="K28" s="37">
        <f>C11*80%</f>
        <v>9.4751999999999992</v>
      </c>
      <c r="L28" s="36">
        <f>1/24/$J28</f>
        <v>4.8860495077989166E-3</v>
      </c>
      <c r="M28" s="36">
        <f>1/24/$K28</f>
        <v>4.397444557019025E-3</v>
      </c>
      <c r="N28" s="35">
        <f>$L28/10</f>
        <v>4.8860495077989168E-4</v>
      </c>
      <c r="O28" s="34">
        <f>$M28/10</f>
        <v>4.3974445570190248E-4</v>
      </c>
      <c r="R28" s="239"/>
      <c r="S28" s="239"/>
      <c r="T28" s="168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70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8"/>
    </row>
    <row r="30" spans="1:20" ht="20" customHeight="1" thickBot="1" x14ac:dyDescent="0.25">
      <c r="A30" s="26" t="s">
        <v>1</v>
      </c>
      <c r="B30" s="25">
        <f>E6*B29</f>
        <v>155.70000000000002</v>
      </c>
      <c r="C30" s="25">
        <f>E6*C29</f>
        <v>164.35</v>
      </c>
      <c r="D30" s="25">
        <f>E6*D29</f>
        <v>173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24258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903" priority="26" stopIfTrue="1">
      <formula>IF($I11&gt;=0.9,TRUE,FALSE)</formula>
    </cfRule>
    <cfRule type="expression" dxfId="902" priority="27" stopIfTrue="1">
      <formula>IF($I11&lt;0.9,TRUE,FALSE)</formula>
    </cfRule>
  </conditionalFormatting>
  <conditionalFormatting sqref="I3:I20">
    <cfRule type="cellIs" dxfId="901" priority="21" stopIfTrue="1" operator="equal">
      <formula>0</formula>
    </cfRule>
    <cfRule type="cellIs" dxfId="900" priority="22" stopIfTrue="1" operator="lessThan">
      <formula>0.6</formula>
    </cfRule>
    <cfRule type="cellIs" dxfId="899" priority="23" stopIfTrue="1" operator="lessThan">
      <formula>0.8</formula>
    </cfRule>
    <cfRule type="cellIs" dxfId="898" priority="24" stopIfTrue="1" operator="between">
      <formula>0.8</formula>
      <formula>0.899999999999999</formula>
    </cfRule>
    <cfRule type="cellIs" dxfId="897" priority="25" stopIfTrue="1" operator="greaterThanOrEqual">
      <formula>0.9</formula>
    </cfRule>
  </conditionalFormatting>
  <conditionalFormatting sqref="H3:H20">
    <cfRule type="expression" dxfId="896" priority="16" stopIfTrue="1">
      <formula>IF($I3=0,TRUE,FALSE)</formula>
    </cfRule>
    <cfRule type="expression" dxfId="895" priority="17" stopIfTrue="1">
      <formula>IF($I3&lt;0.6,TRUE,FALSE)</formula>
    </cfRule>
    <cfRule type="expression" dxfId="894" priority="18" stopIfTrue="1">
      <formula>IF($I3&lt;0.8,TRUE,FALSE)</formula>
    </cfRule>
    <cfRule type="expression" dxfId="893" priority="19" stopIfTrue="1">
      <formula>IF($I3&lt;0.9,TRUE,FALSE)</formula>
    </cfRule>
    <cfRule type="expression" dxfId="892" priority="20" stopIfTrue="1">
      <formula>IF($I3&gt;=0.9,TRUE,FALSE)</formula>
    </cfRule>
  </conditionalFormatting>
  <conditionalFormatting sqref="G3:G20">
    <cfRule type="expression" dxfId="891" priority="11" stopIfTrue="1">
      <formula>IF($I3=0,TRUE,FALSE)</formula>
    </cfRule>
    <cfRule type="expression" dxfId="890" priority="12" stopIfTrue="1">
      <formula>IF($I3&lt;0.6,TRUE,FALSE)</formula>
    </cfRule>
    <cfRule type="expression" dxfId="889" priority="13" stopIfTrue="1">
      <formula>IF($I3&lt;0.8,TRUE,FALSE)</formula>
    </cfRule>
    <cfRule type="expression" dxfId="888" priority="14" stopIfTrue="1">
      <formula>IF($I3&lt;0.9,TRUE,FALSE)</formula>
    </cfRule>
    <cfRule type="expression" dxfId="887" priority="15" stopIfTrue="1">
      <formula>IF($I3&gt;=0.9,TRUE,FALSE)</formula>
    </cfRule>
  </conditionalFormatting>
  <conditionalFormatting sqref="J14">
    <cfRule type="expression" dxfId="886" priority="28">
      <formula>IF(12&lt;0.51*C11,TRUE,FALSE)</formula>
    </cfRule>
    <cfRule type="expression" dxfId="885" priority="29" stopIfTrue="1">
      <formula>IF(12&gt;1.07*C11,TRUE,FALSE)</formula>
    </cfRule>
    <cfRule type="expression" dxfId="884" priority="30" stopIfTrue="1">
      <formula>IF(12&gt;=0.86*C11,TRUE,FALSE)</formula>
    </cfRule>
    <cfRule type="expression" dxfId="883" priority="31" stopIfTrue="1">
      <formula>IF(12&lt;0.71*C11,TRUE,FALSE)</formula>
    </cfRule>
    <cfRule type="expression" dxfId="882" priority="32" stopIfTrue="1">
      <formula>IF(12&lt;0.86*C11,TRUE,FALSE)</formula>
    </cfRule>
  </conditionalFormatting>
  <conditionalFormatting sqref="J19">
    <cfRule type="expression" dxfId="881" priority="33" stopIfTrue="1">
      <formula>IF(7&gt;1.07*C11,TRUE,FALSE)</formula>
    </cfRule>
    <cfRule type="expression" dxfId="880" priority="34" stopIfTrue="1">
      <formula>IF(7&gt;=0.86*C11,TRUE,FALSE)</formula>
    </cfRule>
    <cfRule type="expression" dxfId="879" priority="35" stopIfTrue="1">
      <formula>IF(7&lt;0.51*C11,TRUE,FALSE)</formula>
    </cfRule>
    <cfRule type="expression" dxfId="878" priority="36" stopIfTrue="1">
      <formula>IF(7&lt;0.71*C11,TRUE,FALSE)</formula>
    </cfRule>
    <cfRule type="expression" dxfId="877" priority="37" stopIfTrue="1">
      <formula>IF(7&lt;0.86*C11,TRUE,FALSE)</formula>
    </cfRule>
  </conditionalFormatting>
  <conditionalFormatting sqref="J18">
    <cfRule type="expression" dxfId="876" priority="38" stopIfTrue="1">
      <formula>IF(8&gt;1.07*C11,TRUE,FALSE)</formula>
    </cfRule>
    <cfRule type="expression" dxfId="875" priority="39" stopIfTrue="1">
      <formula>IF(8&gt;=0.86*C11,TRUE,FALSE)</formula>
    </cfRule>
    <cfRule type="expression" dxfId="874" priority="40" stopIfTrue="1">
      <formula>IF(8&lt;0.51*C11,TRUE,FALSE)</formula>
    </cfRule>
    <cfRule type="expression" dxfId="873" priority="41" stopIfTrue="1">
      <formula>IF(8&lt;0.71*C11,TRUE,FALSE)</formula>
    </cfRule>
    <cfRule type="expression" dxfId="872" priority="42" stopIfTrue="1">
      <formula>IF(8&lt;0.86*C11,TRUE,FALSE)</formula>
    </cfRule>
  </conditionalFormatting>
  <conditionalFormatting sqref="J17">
    <cfRule type="expression" dxfId="871" priority="43" stopIfTrue="1">
      <formula>IF(9&gt;1.07*C11,TRUE,FALSE)</formula>
    </cfRule>
    <cfRule type="expression" dxfId="870" priority="44" stopIfTrue="1">
      <formula>IF(9&gt;=0.86*C11,TRUE,FALSE)</formula>
    </cfRule>
    <cfRule type="expression" dxfId="869" priority="45" stopIfTrue="1">
      <formula>IF(9&lt;0.51*C11,TRUE,FALSE)</formula>
    </cfRule>
    <cfRule type="expression" dxfId="868" priority="46" stopIfTrue="1">
      <formula>IF(9&lt;0.71*C11,TRUE,FALSE)</formula>
    </cfRule>
    <cfRule type="expression" dxfId="867" priority="47" stopIfTrue="1">
      <formula>IF(9&lt;0.86*C11,TRUE,FALSE)</formula>
    </cfRule>
  </conditionalFormatting>
  <conditionalFormatting sqref="J16">
    <cfRule type="expression" dxfId="866" priority="48" stopIfTrue="1">
      <formula>IF(10&gt;1.07*C11,TRUE,FALSE)</formula>
    </cfRule>
    <cfRule type="expression" dxfId="865" priority="49" stopIfTrue="1">
      <formula>IF(10&gt;=0.86*C11,TRUE,FALSE)</formula>
    </cfRule>
    <cfRule type="expression" dxfId="864" priority="50" stopIfTrue="1">
      <formula>IF(10&lt;0.51*C11,TRUE,FALSE)</formula>
    </cfRule>
    <cfRule type="expression" dxfId="863" priority="51" stopIfTrue="1">
      <formula>IF(10&lt;0.73*C11,TRUE,FALSE)</formula>
    </cfRule>
    <cfRule type="expression" dxfId="862" priority="52" stopIfTrue="1">
      <formula>IF(10&lt;0.86*C11,TRUE,FALSE)</formula>
    </cfRule>
  </conditionalFormatting>
  <conditionalFormatting sqref="J15">
    <cfRule type="expression" dxfId="861" priority="53" stopIfTrue="1">
      <formula>IF(11&gt;1.07*C11,TRUE,FALSE)</formula>
    </cfRule>
    <cfRule type="expression" dxfId="860" priority="54" stopIfTrue="1">
      <formula>IF(11&gt;=0.86*C11,TRUE,FALSE)</formula>
    </cfRule>
    <cfRule type="expression" dxfId="859" priority="55" stopIfTrue="1">
      <formula>IF(11&lt;0.51*C11,TRUE,FALSE)</formula>
    </cfRule>
    <cfRule type="expression" dxfId="858" priority="56" stopIfTrue="1">
      <formula>IF(11&lt;0.71*C11,TRUE,FALSE)</formula>
    </cfRule>
    <cfRule type="expression" dxfId="857" priority="57" stopIfTrue="1">
      <formula>IF(11&lt;0.86*C11,TRUE,FALSE)</formula>
    </cfRule>
  </conditionalFormatting>
  <conditionalFormatting sqref="J13">
    <cfRule type="expression" dxfId="856" priority="58" stopIfTrue="1">
      <formula>IF(13&gt;1.07*C11,TRUE,FALSE)</formula>
    </cfRule>
    <cfRule type="expression" dxfId="855" priority="59" stopIfTrue="1">
      <formula>IF(13&gt;=0.86*C11,TRUE,FALSE)</formula>
    </cfRule>
    <cfRule type="expression" dxfId="854" priority="60" stopIfTrue="1">
      <formula>IF(13&lt;0.51*C11,TRUE,FALSE)</formula>
    </cfRule>
    <cfRule type="expression" dxfId="853" priority="61" stopIfTrue="1">
      <formula>IF(13&lt;0.71*C11,TRUE,FALSE)</formula>
    </cfRule>
    <cfRule type="expression" dxfId="852" priority="62" stopIfTrue="1">
      <formula>IF(13&lt;0.86*C11,TRUE,FALSE)</formula>
    </cfRule>
  </conditionalFormatting>
  <conditionalFormatting sqref="J12">
    <cfRule type="expression" dxfId="851" priority="63" stopIfTrue="1">
      <formula>IF(14&gt;1.07*C11,TRUE,FALSE)</formula>
    </cfRule>
    <cfRule type="expression" dxfId="850" priority="64" stopIfTrue="1">
      <formula>IF(14&gt;=0.86*C11,TRUE,FALSE)</formula>
    </cfRule>
    <cfRule type="expression" dxfId="849" priority="65" stopIfTrue="1">
      <formula>IF(14&lt;0.51*C11,TRUE,FALSE)</formula>
    </cfRule>
    <cfRule type="expression" dxfId="848" priority="66" stopIfTrue="1">
      <formula>IF(14&lt;0.71*C11,TRUE,FALSE)</formula>
    </cfRule>
    <cfRule type="expression" dxfId="847" priority="67" stopIfTrue="1">
      <formula>IF(14&lt;0.86*C11,TRUE,FALSE)</formula>
    </cfRule>
  </conditionalFormatting>
  <conditionalFormatting sqref="J11">
    <cfRule type="expression" dxfId="846" priority="68" stopIfTrue="1">
      <formula>IF(15&gt;1.07*C11,TRUE,FALSE)</formula>
    </cfRule>
    <cfRule type="expression" dxfId="845" priority="69" stopIfTrue="1">
      <formula>IF(15&gt;=0.86*C11,TRUE,FALSE)</formula>
    </cfRule>
    <cfRule type="expression" dxfId="844" priority="70">
      <formula>IF(15&lt;0.51*C11,TRUE,FALSE)</formula>
    </cfRule>
    <cfRule type="expression" dxfId="843" priority="71" stopIfTrue="1">
      <formula>IF(15&lt;0.71*C11,TRUE,FALSE)</formula>
    </cfRule>
    <cfRule type="expression" dxfId="842" priority="72" stopIfTrue="1">
      <formula>IF(15&lt;0.86*C11,TRUE,FALSE)</formula>
    </cfRule>
  </conditionalFormatting>
  <conditionalFormatting sqref="J10">
    <cfRule type="expression" dxfId="841" priority="73">
      <formula>IF(16&lt;0.51*C11,TRUE,FALSE)</formula>
    </cfRule>
    <cfRule type="expression" dxfId="840" priority="74" stopIfTrue="1">
      <formula>IF(16&gt;1.07*C11,TRUE,FALSE)</formula>
    </cfRule>
    <cfRule type="expression" dxfId="839" priority="75" stopIfTrue="1">
      <formula>IF(16&gt;=0.86*C11,TRUE,FALSE)</formula>
    </cfRule>
    <cfRule type="expression" dxfId="838" priority="76" stopIfTrue="1">
      <formula>IF(16&lt;0.71*C11,TRUE,FALSE)</formula>
    </cfRule>
    <cfRule type="expression" dxfId="837" priority="77" stopIfTrue="1">
      <formula>IF(16&lt;0.86*C11,TRUE,FALSE)</formula>
    </cfRule>
  </conditionalFormatting>
  <conditionalFormatting sqref="J9">
    <cfRule type="expression" dxfId="836" priority="78">
      <formula>IF(17&lt;0.51*C11,TRUE,FALSE)</formula>
    </cfRule>
    <cfRule type="expression" dxfId="835" priority="79" stopIfTrue="1">
      <formula>IF(17&gt;1.07*C11,TRUE,FALSE)</formula>
    </cfRule>
    <cfRule type="expression" dxfId="834" priority="80" stopIfTrue="1">
      <formula>IF(17&lt;0.71*C11,TRUE,FALSE)</formula>
    </cfRule>
    <cfRule type="expression" dxfId="833" priority="81" stopIfTrue="1">
      <formula>IF(17&lt;0.86*C11,TRUE,FALSE)</formula>
    </cfRule>
    <cfRule type="expression" dxfId="832" priority="82" stopIfTrue="1">
      <formula>IF(17&gt;=0.86*C11,TRUE,FALSE)</formula>
    </cfRule>
  </conditionalFormatting>
  <conditionalFormatting sqref="J8">
    <cfRule type="expression" dxfId="831" priority="83" stopIfTrue="1">
      <formula>IF(18&gt;1.07*C11,TRUE,FALSE)</formula>
    </cfRule>
    <cfRule type="expression" dxfId="830" priority="84" stopIfTrue="1">
      <formula>IF(18&gt;=0.86*C11,TRUE,FALSE)</formula>
    </cfRule>
    <cfRule type="expression" dxfId="829" priority="85" stopIfTrue="1">
      <formula>IF(18&lt;0.51*C11,TRUE,FALSE)</formula>
    </cfRule>
    <cfRule type="expression" dxfId="828" priority="86" stopIfTrue="1">
      <formula>IF(18&lt;0.71*C11,TRUE,FALSE)</formula>
    </cfRule>
    <cfRule type="expression" dxfId="827" priority="87" stopIfTrue="1">
      <formula>IF(18&lt;0.86*C11,TRUE,FALSE)</formula>
    </cfRule>
  </conditionalFormatting>
  <conditionalFormatting sqref="J7">
    <cfRule type="expression" dxfId="826" priority="88" stopIfTrue="1">
      <formula>IF(19&gt;1.07*C11,TRUE,FALSE)</formula>
    </cfRule>
    <cfRule type="expression" dxfId="825" priority="89" stopIfTrue="1">
      <formula>IF(19&gt;=0.86*C11,TRUE,FALSE)</formula>
    </cfRule>
    <cfRule type="expression" dxfId="824" priority="90" stopIfTrue="1">
      <formula>IF(19&lt;0.51*C11,TRUE,FALSE)</formula>
    </cfRule>
    <cfRule type="expression" dxfId="823" priority="91" stopIfTrue="1">
      <formula>IF(19&lt;0.71*C11,TRUE,FALSE)</formula>
    </cfRule>
    <cfRule type="expression" dxfId="822" priority="92" stopIfTrue="1">
      <formula>IF(19&lt;0.86*C11,TRUE,FALSE)</formula>
    </cfRule>
  </conditionalFormatting>
  <conditionalFormatting sqref="J6">
    <cfRule type="expression" dxfId="821" priority="93" stopIfTrue="1">
      <formula>IF(20&gt;1.07*C11,TRUE,FALSE)</formula>
    </cfRule>
    <cfRule type="expression" dxfId="820" priority="94" stopIfTrue="1">
      <formula>IF(20&gt;=0.86*C11,TRUE,FALSE)</formula>
    </cfRule>
    <cfRule type="expression" dxfId="819" priority="95" stopIfTrue="1">
      <formula>IF(20&lt;0.71*C11,TRUE,FALSE)</formula>
    </cfRule>
    <cfRule type="expression" dxfId="818" priority="96" stopIfTrue="1">
      <formula>IF(20&lt;0.86*C11,TRUE,FALSE)</formula>
    </cfRule>
  </conditionalFormatting>
  <conditionalFormatting sqref="J5">
    <cfRule type="expression" dxfId="817" priority="97" stopIfTrue="1">
      <formula>IF(21&gt;1.07*C11,TRUE,FALSE)</formula>
    </cfRule>
    <cfRule type="expression" dxfId="816" priority="98" stopIfTrue="1">
      <formula>IF(21&gt;=0.86*C11,TRUE,FALSE)</formula>
    </cfRule>
    <cfRule type="expression" dxfId="815" priority="99" stopIfTrue="1">
      <formula>IF(21&lt;0.71*C11,TRUE,FALSE)</formula>
    </cfRule>
    <cfRule type="expression" dxfId="814" priority="100" stopIfTrue="1">
      <formula>IF(21&lt;0.86*C11,TRUE,FALSE)</formula>
    </cfRule>
  </conditionalFormatting>
  <conditionalFormatting sqref="J4">
    <cfRule type="expression" dxfId="813" priority="101" stopIfTrue="1">
      <formula>IF(22&gt;1.07*C11,TRUE,FALSE)</formula>
    </cfRule>
    <cfRule type="expression" dxfId="812" priority="102" stopIfTrue="1">
      <formula>IF(22&gt;=0.86*C11,TRUE,FALSE)</formula>
    </cfRule>
    <cfRule type="expression" dxfId="811" priority="103" stopIfTrue="1">
      <formula>IF(22&lt;0.71*C11,TRUE,FALSE)</formula>
    </cfRule>
    <cfRule type="expression" dxfId="810" priority="104" stopIfTrue="1">
      <formula>IF(22&lt;0.86*C11,TRUE,FALSE)</formula>
    </cfRule>
  </conditionalFormatting>
  <conditionalFormatting sqref="J3">
    <cfRule type="expression" dxfId="809" priority="105" stopIfTrue="1">
      <formula>IF(23&gt;1.07*C11,TRUE,FALSE)</formula>
    </cfRule>
    <cfRule type="expression" dxfId="808" priority="106" stopIfTrue="1">
      <formula>IF(23&gt;=0.86*C11,TRUE,FALSE)</formula>
    </cfRule>
    <cfRule type="expression" dxfId="807" priority="107" stopIfTrue="1">
      <formula>IF(23&lt;0.71*C11,TRUE,FALSE)</formula>
    </cfRule>
    <cfRule type="expression" dxfId="806" priority="108" stopIfTrue="1">
      <formula>IF(23&lt;0.86*C11,TRUE,FALSE)</formula>
    </cfRule>
  </conditionalFormatting>
  <conditionalFormatting sqref="J20">
    <cfRule type="expression" dxfId="805" priority="109" stopIfTrue="1">
      <formula>IF(6&gt;1.07*C11,TRUE,FALSE)</formula>
    </cfRule>
    <cfRule type="expression" dxfId="804" priority="110" stopIfTrue="1">
      <formula>IF(6&gt;=0.86*C11,TRUE,FALSE)</formula>
    </cfRule>
    <cfRule type="expression" dxfId="803" priority="111" stopIfTrue="1">
      <formula>IF(6&lt;0.55*C11,TRUE,FALSE)</formula>
    </cfRule>
    <cfRule type="expression" dxfId="802" priority="112" stopIfTrue="1">
      <formula>IF(6&lt;0.71*C11,TRUE,FALSE)</formula>
    </cfRule>
    <cfRule type="expression" dxfId="801" priority="113" stopIfTrue="1">
      <formula>IF(6&lt;0.86*C11,TRUE,FALSE)</formula>
    </cfRule>
  </conditionalFormatting>
  <conditionalFormatting sqref="B8">
    <cfRule type="cellIs" dxfId="800" priority="6" stopIfTrue="1" operator="equal">
      <formula>0</formula>
    </cfRule>
    <cfRule type="cellIs" dxfId="799" priority="7" stopIfTrue="1" operator="lessThan">
      <formula>18.5</formula>
    </cfRule>
    <cfRule type="cellIs" dxfId="798" priority="8" stopIfTrue="1" operator="lessThan">
      <formula>25</formula>
    </cfRule>
    <cfRule type="cellIs" dxfId="797" priority="9" stopIfTrue="1" operator="between">
      <formula>30</formula>
      <formula>0.899999999999999</formula>
    </cfRule>
    <cfRule type="cellIs" dxfId="796" priority="10" stopIfTrue="1" operator="greaterThanOrEqual">
      <formula>30</formula>
    </cfRule>
  </conditionalFormatting>
  <conditionalFormatting sqref="C8">
    <cfRule type="cellIs" dxfId="795" priority="1" stopIfTrue="1" operator="equal">
      <formula>0</formula>
    </cfRule>
    <cfRule type="cellIs" dxfId="794" priority="2" stopIfTrue="1" operator="lessThan">
      <formula>18.5</formula>
    </cfRule>
    <cfRule type="cellIs" dxfId="793" priority="3" stopIfTrue="1" operator="lessThan">
      <formula>25</formula>
    </cfRule>
    <cfRule type="cellIs" dxfId="792" priority="4" stopIfTrue="1" operator="between">
      <formula>30</formula>
      <formula>0.899999999999999</formula>
    </cfRule>
    <cfRule type="cellIs" dxfId="791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13" zoomScale="150" zoomScaleNormal="150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100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101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71</v>
      </c>
      <c r="C4" s="192" t="s">
        <v>70</v>
      </c>
      <c r="D4" s="193"/>
      <c r="E4" s="151">
        <f ca="1">YEAR(TODAY())-YEAR(B5)</f>
        <v>59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22196</v>
      </c>
      <c r="C5" s="146" t="s">
        <v>64</v>
      </c>
      <c r="D5" s="146"/>
      <c r="E5" s="145">
        <f ca="1">IF(B4="M",220-YEAR(A32)+YEAR(A33),226-YEAR(A32)+YEAR(A33))</f>
        <v>161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13</v>
      </c>
      <c r="C6" s="142" t="s">
        <v>58</v>
      </c>
      <c r="D6" s="142"/>
      <c r="E6" s="141">
        <v>176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1.73</v>
      </c>
      <c r="C7" s="137" t="s">
        <v>52</v>
      </c>
      <c r="D7" s="185">
        <v>89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29.737044338267232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/>
      <c r="I10" s="97">
        <f>(H10/E6)</f>
        <v>0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B6*95%</f>
        <v>12.35</v>
      </c>
      <c r="F11" s="86"/>
      <c r="G11" s="99">
        <v>10</v>
      </c>
      <c r="H11" s="98"/>
      <c r="I11" s="97">
        <f>(H11/E6)</f>
        <v>0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43.225000000000001</v>
      </c>
      <c r="F12" s="86"/>
      <c r="G12" s="99">
        <v>9</v>
      </c>
      <c r="H12" s="98"/>
      <c r="I12" s="97">
        <f>(H12/E6)</f>
        <v>0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176</v>
      </c>
      <c r="I13" s="97">
        <f>(H13/E6)</f>
        <v>1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163</v>
      </c>
      <c r="I14" s="97">
        <f>(H14/E6)</f>
        <v>0.92613636363636365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156</v>
      </c>
      <c r="I15" s="97">
        <f>(H15/E6)</f>
        <v>0.88636363636363635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148</v>
      </c>
      <c r="I16" s="97">
        <f>(H16/E6)</f>
        <v>0.84090909090909094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6.7476383265856945E-3</v>
      </c>
      <c r="C17" s="101">
        <f>IF(B17,3600*2/(HOUR(B17)*3600+MINUTE(B17)*60+SECOND(B17)),TEXT(,""))</f>
        <v>12.34991423670669</v>
      </c>
      <c r="D17" s="100" t="str">
        <f>IF(B17,TEXT(B17/2,"mm:ss"),TEXT(,""))</f>
        <v>04:51</v>
      </c>
      <c r="E17" s="87"/>
      <c r="F17" s="86"/>
      <c r="G17" s="99">
        <v>4</v>
      </c>
      <c r="H17" s="98">
        <v>139</v>
      </c>
      <c r="I17" s="97">
        <f>(H17/E6)</f>
        <v>0.78977272727272729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0:54:25</v>
      </c>
      <c r="C18" s="101">
        <f>IF(B17,3600*10/(HOUR(B18)*3600+MINUTE(B18)*60+SECOND(B18)),TEXT(,""))</f>
        <v>11.026033690658499</v>
      </c>
      <c r="D18" s="100" t="str">
        <f>IF(B17,TEXT(B18/10,"mm:ss"),TEXT(,""))</f>
        <v>05:27</v>
      </c>
      <c r="E18" s="87"/>
      <c r="F18" s="86"/>
      <c r="G18" s="99">
        <v>3</v>
      </c>
      <c r="H18" s="109">
        <v>131</v>
      </c>
      <c r="I18" s="97">
        <f>(H18/E6)</f>
        <v>0.74431818181818177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2:06:56</v>
      </c>
      <c r="C19" s="101">
        <f>IF(B17,C18-1.1,TEXT(,""))</f>
        <v>9.9260336906584996</v>
      </c>
      <c r="D19" s="100" t="str">
        <f>IF(B17,TEXT(B19/21,"mm:ss"),TEXT(,""))</f>
        <v>06:03</v>
      </c>
      <c r="E19" s="87"/>
      <c r="F19" s="86"/>
      <c r="G19" s="99">
        <v>2</v>
      </c>
      <c r="H19" s="98">
        <v>122</v>
      </c>
      <c r="I19" s="97">
        <f>(H19/E6)</f>
        <v>0.69318181818181823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4:46:51</v>
      </c>
      <c r="C20" s="89">
        <f>IF(B17,C19-1.1,TEXT(,""))</f>
        <v>8.8260336906585</v>
      </c>
      <c r="D20" s="88" t="str">
        <f>IF(B17,TEXT(B20/42.195,"mm:ss"),TEXT(,""))</f>
        <v>06:48</v>
      </c>
      <c r="E20" s="87"/>
      <c r="F20" s="86"/>
      <c r="G20" s="85">
        <v>1</v>
      </c>
      <c r="H20" s="84">
        <v>98</v>
      </c>
      <c r="I20" s="83">
        <f>(H20/E6)</f>
        <v>0.55681818181818177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NAJDOVSKI</v>
      </c>
      <c r="B24" s="228" t="str">
        <f>B3</f>
        <v>Tome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6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12.35</v>
      </c>
      <c r="K25" s="236"/>
      <c r="L25" s="237">
        <f>1/24/$J25</f>
        <v>3.3738191632928472E-3</v>
      </c>
      <c r="M25" s="236"/>
      <c r="N25" s="237">
        <f>$L25/10</f>
        <v>3.3738191632928474E-4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105.6</v>
      </c>
      <c r="C26" s="48">
        <f>E6*C25</f>
        <v>123.19999999999999</v>
      </c>
      <c r="D26" s="48">
        <f>E6*D25</f>
        <v>140.80000000000001</v>
      </c>
      <c r="E26" s="47"/>
      <c r="F26" s="44"/>
      <c r="G26" s="232" t="s">
        <v>9</v>
      </c>
      <c r="H26" s="233"/>
      <c r="I26" s="234"/>
      <c r="J26" s="43">
        <f>C11*85%</f>
        <v>10.497499999999999</v>
      </c>
      <c r="K26" s="43">
        <f>C11*92%</f>
        <v>11.362</v>
      </c>
      <c r="L26" s="42">
        <f>1/24/$J26</f>
        <v>3.9691990156386445E-3</v>
      </c>
      <c r="M26" s="42">
        <f>1/24/$K26</f>
        <v>3.6671947427096168E-3</v>
      </c>
      <c r="N26" s="42">
        <f>$L26/10</f>
        <v>3.9691990156386444E-4</v>
      </c>
      <c r="O26" s="41">
        <f>$M26/10</f>
        <v>3.6671947427096169E-4</v>
      </c>
      <c r="R26" s="239"/>
      <c r="S26" s="239"/>
      <c r="T26" s="165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9.8800000000000008</v>
      </c>
      <c r="K27" s="43">
        <f>C11*85%</f>
        <v>10.497499999999999</v>
      </c>
      <c r="L27" s="42">
        <f>1/24/$J27</f>
        <v>4.2172739541160584E-3</v>
      </c>
      <c r="M27" s="42">
        <f>1/24/$K27</f>
        <v>3.9691990156386445E-3</v>
      </c>
      <c r="N27" s="42">
        <f>$L27/10</f>
        <v>4.2172739541160585E-4</v>
      </c>
      <c r="O27" s="41">
        <f>$M27/10</f>
        <v>3.9691990156386444E-4</v>
      </c>
      <c r="R27" s="239"/>
      <c r="S27" s="239"/>
      <c r="T27" s="165"/>
    </row>
    <row r="28" spans="1:20" ht="20" customHeight="1" thickBot="1" x14ac:dyDescent="0.25">
      <c r="A28" s="40" t="s">
        <v>6</v>
      </c>
      <c r="B28" s="39">
        <f>E6*B27</f>
        <v>140.80000000000001</v>
      </c>
      <c r="C28" s="39">
        <f>E6*C27</f>
        <v>149.6</v>
      </c>
      <c r="D28" s="39">
        <f>E6*D27</f>
        <v>158.4</v>
      </c>
      <c r="E28" s="31"/>
      <c r="F28" s="38"/>
      <c r="G28" s="250" t="s">
        <v>5</v>
      </c>
      <c r="H28" s="251"/>
      <c r="I28" s="252"/>
      <c r="J28" s="37">
        <f>C11*72%</f>
        <v>8.8919999999999995</v>
      </c>
      <c r="K28" s="37">
        <f>C11*80%</f>
        <v>9.8800000000000008</v>
      </c>
      <c r="L28" s="36">
        <f>1/24/$J28</f>
        <v>4.685859949017844E-3</v>
      </c>
      <c r="M28" s="36">
        <f>1/24/$K28</f>
        <v>4.2172739541160584E-3</v>
      </c>
      <c r="N28" s="35">
        <f>$L28/10</f>
        <v>4.6858599490178442E-4</v>
      </c>
      <c r="O28" s="34">
        <f>$M28/10</f>
        <v>4.2172739541160585E-4</v>
      </c>
      <c r="R28" s="239"/>
      <c r="S28" s="239"/>
      <c r="T28" s="165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67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5"/>
    </row>
    <row r="30" spans="1:20" ht="20" customHeight="1" thickBot="1" x14ac:dyDescent="0.25">
      <c r="A30" s="26" t="s">
        <v>1</v>
      </c>
      <c r="B30" s="25">
        <f>E6*B29</f>
        <v>158.4</v>
      </c>
      <c r="C30" s="25">
        <f>E6*C29</f>
        <v>167.2</v>
      </c>
      <c r="D30" s="25">
        <f>E6*D29</f>
        <v>176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22196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790" priority="26" stopIfTrue="1">
      <formula>IF($I11&gt;=0.9,TRUE,FALSE)</formula>
    </cfRule>
    <cfRule type="expression" dxfId="789" priority="27" stopIfTrue="1">
      <formula>IF($I11&lt;0.9,TRUE,FALSE)</formula>
    </cfRule>
  </conditionalFormatting>
  <conditionalFormatting sqref="I3:I20">
    <cfRule type="cellIs" dxfId="788" priority="21" stopIfTrue="1" operator="equal">
      <formula>0</formula>
    </cfRule>
    <cfRule type="cellIs" dxfId="787" priority="22" stopIfTrue="1" operator="lessThan">
      <formula>0.6</formula>
    </cfRule>
    <cfRule type="cellIs" dxfId="786" priority="23" stopIfTrue="1" operator="lessThan">
      <formula>0.8</formula>
    </cfRule>
    <cfRule type="cellIs" dxfId="785" priority="24" stopIfTrue="1" operator="between">
      <formula>0.8</formula>
      <formula>0.899999999999999</formula>
    </cfRule>
    <cfRule type="cellIs" dxfId="784" priority="25" stopIfTrue="1" operator="greaterThanOrEqual">
      <formula>0.9</formula>
    </cfRule>
  </conditionalFormatting>
  <conditionalFormatting sqref="H3:H20">
    <cfRule type="expression" dxfId="783" priority="16" stopIfTrue="1">
      <formula>IF($I3=0,TRUE,FALSE)</formula>
    </cfRule>
    <cfRule type="expression" dxfId="782" priority="17" stopIfTrue="1">
      <formula>IF($I3&lt;0.6,TRUE,FALSE)</formula>
    </cfRule>
    <cfRule type="expression" dxfId="781" priority="18" stopIfTrue="1">
      <formula>IF($I3&lt;0.8,TRUE,FALSE)</formula>
    </cfRule>
    <cfRule type="expression" dxfId="780" priority="19" stopIfTrue="1">
      <formula>IF($I3&lt;0.9,TRUE,FALSE)</formula>
    </cfRule>
    <cfRule type="expression" dxfId="779" priority="20" stopIfTrue="1">
      <formula>IF($I3&gt;=0.9,TRUE,FALSE)</formula>
    </cfRule>
  </conditionalFormatting>
  <conditionalFormatting sqref="G3:G20">
    <cfRule type="expression" dxfId="778" priority="11" stopIfTrue="1">
      <formula>IF($I3=0,TRUE,FALSE)</formula>
    </cfRule>
    <cfRule type="expression" dxfId="777" priority="12" stopIfTrue="1">
      <formula>IF($I3&lt;0.6,TRUE,FALSE)</formula>
    </cfRule>
    <cfRule type="expression" dxfId="776" priority="13" stopIfTrue="1">
      <formula>IF($I3&lt;0.8,TRUE,FALSE)</formula>
    </cfRule>
    <cfRule type="expression" dxfId="775" priority="14" stopIfTrue="1">
      <formula>IF($I3&lt;0.9,TRUE,FALSE)</formula>
    </cfRule>
    <cfRule type="expression" dxfId="774" priority="15" stopIfTrue="1">
      <formula>IF($I3&gt;=0.9,TRUE,FALSE)</formula>
    </cfRule>
  </conditionalFormatting>
  <conditionalFormatting sqref="J14">
    <cfRule type="expression" dxfId="773" priority="28">
      <formula>IF(12&lt;0.51*C11,TRUE,FALSE)</formula>
    </cfRule>
    <cfRule type="expression" dxfId="772" priority="29" stopIfTrue="1">
      <formula>IF(12&gt;1.07*C11,TRUE,FALSE)</formula>
    </cfRule>
    <cfRule type="expression" dxfId="771" priority="30" stopIfTrue="1">
      <formula>IF(12&gt;=0.86*C11,TRUE,FALSE)</formula>
    </cfRule>
    <cfRule type="expression" dxfId="770" priority="31" stopIfTrue="1">
      <formula>IF(12&lt;0.71*C11,TRUE,FALSE)</formula>
    </cfRule>
    <cfRule type="expression" dxfId="769" priority="32" stopIfTrue="1">
      <formula>IF(12&lt;0.86*C11,TRUE,FALSE)</formula>
    </cfRule>
  </conditionalFormatting>
  <conditionalFormatting sqref="J19">
    <cfRule type="expression" dxfId="768" priority="33" stopIfTrue="1">
      <formula>IF(7&gt;1.07*C11,TRUE,FALSE)</formula>
    </cfRule>
    <cfRule type="expression" dxfId="767" priority="34" stopIfTrue="1">
      <formula>IF(7&gt;=0.86*C11,TRUE,FALSE)</formula>
    </cfRule>
    <cfRule type="expression" dxfId="766" priority="35" stopIfTrue="1">
      <formula>IF(7&lt;0.51*C11,TRUE,FALSE)</formula>
    </cfRule>
    <cfRule type="expression" dxfId="765" priority="36" stopIfTrue="1">
      <formula>IF(7&lt;0.71*C11,TRUE,FALSE)</formula>
    </cfRule>
    <cfRule type="expression" dxfId="764" priority="37" stopIfTrue="1">
      <formula>IF(7&lt;0.86*C11,TRUE,FALSE)</formula>
    </cfRule>
  </conditionalFormatting>
  <conditionalFormatting sqref="J18">
    <cfRule type="expression" dxfId="763" priority="38" stopIfTrue="1">
      <formula>IF(8&gt;1.07*C11,TRUE,FALSE)</formula>
    </cfRule>
    <cfRule type="expression" dxfId="762" priority="39" stopIfTrue="1">
      <formula>IF(8&gt;=0.86*C11,TRUE,FALSE)</formula>
    </cfRule>
    <cfRule type="expression" dxfId="761" priority="40" stopIfTrue="1">
      <formula>IF(8&lt;0.51*C11,TRUE,FALSE)</formula>
    </cfRule>
    <cfRule type="expression" dxfId="760" priority="41" stopIfTrue="1">
      <formula>IF(8&lt;0.71*C11,TRUE,FALSE)</formula>
    </cfRule>
    <cfRule type="expression" dxfId="759" priority="42" stopIfTrue="1">
      <formula>IF(8&lt;0.86*C11,TRUE,FALSE)</formula>
    </cfRule>
  </conditionalFormatting>
  <conditionalFormatting sqref="J17">
    <cfRule type="expression" dxfId="758" priority="43" stopIfTrue="1">
      <formula>IF(9&gt;1.07*C11,TRUE,FALSE)</formula>
    </cfRule>
    <cfRule type="expression" dxfId="757" priority="44" stopIfTrue="1">
      <formula>IF(9&gt;=0.86*C11,TRUE,FALSE)</formula>
    </cfRule>
    <cfRule type="expression" dxfId="756" priority="45" stopIfTrue="1">
      <formula>IF(9&lt;0.51*C11,TRUE,FALSE)</formula>
    </cfRule>
    <cfRule type="expression" dxfId="755" priority="46" stopIfTrue="1">
      <formula>IF(9&lt;0.71*C11,TRUE,FALSE)</formula>
    </cfRule>
    <cfRule type="expression" dxfId="754" priority="47" stopIfTrue="1">
      <formula>IF(9&lt;0.86*C11,TRUE,FALSE)</formula>
    </cfRule>
  </conditionalFormatting>
  <conditionalFormatting sqref="J16">
    <cfRule type="expression" dxfId="753" priority="48" stopIfTrue="1">
      <formula>IF(10&gt;1.07*C11,TRUE,FALSE)</formula>
    </cfRule>
    <cfRule type="expression" dxfId="752" priority="49" stopIfTrue="1">
      <formula>IF(10&gt;=0.86*C11,TRUE,FALSE)</formula>
    </cfRule>
    <cfRule type="expression" dxfId="751" priority="50" stopIfTrue="1">
      <formula>IF(10&lt;0.51*C11,TRUE,FALSE)</formula>
    </cfRule>
    <cfRule type="expression" dxfId="750" priority="51" stopIfTrue="1">
      <formula>IF(10&lt;0.73*C11,TRUE,FALSE)</formula>
    </cfRule>
    <cfRule type="expression" dxfId="749" priority="52" stopIfTrue="1">
      <formula>IF(10&lt;0.86*C11,TRUE,FALSE)</formula>
    </cfRule>
  </conditionalFormatting>
  <conditionalFormatting sqref="J15">
    <cfRule type="expression" dxfId="748" priority="53" stopIfTrue="1">
      <formula>IF(11&gt;1.07*C11,TRUE,FALSE)</formula>
    </cfRule>
    <cfRule type="expression" dxfId="747" priority="54" stopIfTrue="1">
      <formula>IF(11&gt;=0.86*C11,TRUE,FALSE)</formula>
    </cfRule>
    <cfRule type="expression" dxfId="746" priority="55" stopIfTrue="1">
      <formula>IF(11&lt;0.51*C11,TRUE,FALSE)</formula>
    </cfRule>
    <cfRule type="expression" dxfId="745" priority="56" stopIfTrue="1">
      <formula>IF(11&lt;0.71*C11,TRUE,FALSE)</formula>
    </cfRule>
    <cfRule type="expression" dxfId="744" priority="57" stopIfTrue="1">
      <formula>IF(11&lt;0.86*C11,TRUE,FALSE)</formula>
    </cfRule>
  </conditionalFormatting>
  <conditionalFormatting sqref="J13">
    <cfRule type="expression" dxfId="743" priority="58" stopIfTrue="1">
      <formula>IF(13&gt;1.07*C11,TRUE,FALSE)</formula>
    </cfRule>
    <cfRule type="expression" dxfId="742" priority="59" stopIfTrue="1">
      <formula>IF(13&gt;=0.86*C11,TRUE,FALSE)</formula>
    </cfRule>
    <cfRule type="expression" dxfId="741" priority="60" stopIfTrue="1">
      <formula>IF(13&lt;0.51*C11,TRUE,FALSE)</formula>
    </cfRule>
    <cfRule type="expression" dxfId="740" priority="61" stopIfTrue="1">
      <formula>IF(13&lt;0.71*C11,TRUE,FALSE)</formula>
    </cfRule>
    <cfRule type="expression" dxfId="739" priority="62" stopIfTrue="1">
      <formula>IF(13&lt;0.86*C11,TRUE,FALSE)</formula>
    </cfRule>
  </conditionalFormatting>
  <conditionalFormatting sqref="J12">
    <cfRule type="expression" dxfId="738" priority="63" stopIfTrue="1">
      <formula>IF(14&gt;1.07*C11,TRUE,FALSE)</formula>
    </cfRule>
    <cfRule type="expression" dxfId="737" priority="64" stopIfTrue="1">
      <formula>IF(14&gt;=0.86*C11,TRUE,FALSE)</formula>
    </cfRule>
    <cfRule type="expression" dxfId="736" priority="65" stopIfTrue="1">
      <formula>IF(14&lt;0.51*C11,TRUE,FALSE)</formula>
    </cfRule>
    <cfRule type="expression" dxfId="735" priority="66" stopIfTrue="1">
      <formula>IF(14&lt;0.71*C11,TRUE,FALSE)</formula>
    </cfRule>
    <cfRule type="expression" dxfId="734" priority="67" stopIfTrue="1">
      <formula>IF(14&lt;0.86*C11,TRUE,FALSE)</formula>
    </cfRule>
  </conditionalFormatting>
  <conditionalFormatting sqref="J11">
    <cfRule type="expression" dxfId="733" priority="68" stopIfTrue="1">
      <formula>IF(15&gt;1.07*C11,TRUE,FALSE)</formula>
    </cfRule>
    <cfRule type="expression" dxfId="732" priority="69" stopIfTrue="1">
      <formula>IF(15&gt;=0.86*C11,TRUE,FALSE)</formula>
    </cfRule>
    <cfRule type="expression" dxfId="731" priority="70">
      <formula>IF(15&lt;0.51*C11,TRUE,FALSE)</formula>
    </cfRule>
    <cfRule type="expression" dxfId="730" priority="71" stopIfTrue="1">
      <formula>IF(15&lt;0.71*C11,TRUE,FALSE)</formula>
    </cfRule>
    <cfRule type="expression" dxfId="729" priority="72" stopIfTrue="1">
      <formula>IF(15&lt;0.86*C11,TRUE,FALSE)</formula>
    </cfRule>
  </conditionalFormatting>
  <conditionalFormatting sqref="J10">
    <cfRule type="expression" dxfId="728" priority="73">
      <formula>IF(16&lt;0.51*C11,TRUE,FALSE)</formula>
    </cfRule>
    <cfRule type="expression" dxfId="727" priority="74" stopIfTrue="1">
      <formula>IF(16&gt;1.07*C11,TRUE,FALSE)</formula>
    </cfRule>
    <cfRule type="expression" dxfId="726" priority="75" stopIfTrue="1">
      <formula>IF(16&gt;=0.86*C11,TRUE,FALSE)</formula>
    </cfRule>
    <cfRule type="expression" dxfId="725" priority="76" stopIfTrue="1">
      <formula>IF(16&lt;0.71*C11,TRUE,FALSE)</formula>
    </cfRule>
    <cfRule type="expression" dxfId="724" priority="77" stopIfTrue="1">
      <formula>IF(16&lt;0.86*C11,TRUE,FALSE)</formula>
    </cfRule>
  </conditionalFormatting>
  <conditionalFormatting sqref="J9">
    <cfRule type="expression" dxfId="723" priority="78">
      <formula>IF(17&lt;0.51*C11,TRUE,FALSE)</formula>
    </cfRule>
    <cfRule type="expression" dxfId="722" priority="79" stopIfTrue="1">
      <formula>IF(17&gt;1.07*C11,TRUE,FALSE)</formula>
    </cfRule>
    <cfRule type="expression" dxfId="721" priority="80" stopIfTrue="1">
      <formula>IF(17&lt;0.71*C11,TRUE,FALSE)</formula>
    </cfRule>
    <cfRule type="expression" dxfId="720" priority="81" stopIfTrue="1">
      <formula>IF(17&lt;0.86*C11,TRUE,FALSE)</formula>
    </cfRule>
    <cfRule type="expression" dxfId="719" priority="82" stopIfTrue="1">
      <formula>IF(17&gt;=0.86*C11,TRUE,FALSE)</formula>
    </cfRule>
  </conditionalFormatting>
  <conditionalFormatting sqref="J8">
    <cfRule type="expression" dxfId="718" priority="83" stopIfTrue="1">
      <formula>IF(18&gt;1.07*C11,TRUE,FALSE)</formula>
    </cfRule>
    <cfRule type="expression" dxfId="717" priority="84" stopIfTrue="1">
      <formula>IF(18&gt;=0.86*C11,TRUE,FALSE)</formula>
    </cfRule>
    <cfRule type="expression" dxfId="716" priority="85" stopIfTrue="1">
      <formula>IF(18&lt;0.51*C11,TRUE,FALSE)</formula>
    </cfRule>
    <cfRule type="expression" dxfId="715" priority="86" stopIfTrue="1">
      <formula>IF(18&lt;0.71*C11,TRUE,FALSE)</formula>
    </cfRule>
    <cfRule type="expression" dxfId="714" priority="87" stopIfTrue="1">
      <formula>IF(18&lt;0.86*C11,TRUE,FALSE)</formula>
    </cfRule>
  </conditionalFormatting>
  <conditionalFormatting sqref="J7">
    <cfRule type="expression" dxfId="713" priority="88" stopIfTrue="1">
      <formula>IF(19&gt;1.07*C11,TRUE,FALSE)</formula>
    </cfRule>
    <cfRule type="expression" dxfId="712" priority="89" stopIfTrue="1">
      <formula>IF(19&gt;=0.86*C11,TRUE,FALSE)</formula>
    </cfRule>
    <cfRule type="expression" dxfId="711" priority="90" stopIfTrue="1">
      <formula>IF(19&lt;0.51*C11,TRUE,FALSE)</formula>
    </cfRule>
    <cfRule type="expression" dxfId="710" priority="91" stopIfTrue="1">
      <formula>IF(19&lt;0.71*C11,TRUE,FALSE)</formula>
    </cfRule>
    <cfRule type="expression" dxfId="709" priority="92" stopIfTrue="1">
      <formula>IF(19&lt;0.86*C11,TRUE,FALSE)</formula>
    </cfRule>
  </conditionalFormatting>
  <conditionalFormatting sqref="J6">
    <cfRule type="expression" dxfId="708" priority="93" stopIfTrue="1">
      <formula>IF(20&gt;1.07*C11,TRUE,FALSE)</formula>
    </cfRule>
    <cfRule type="expression" dxfId="707" priority="94" stopIfTrue="1">
      <formula>IF(20&gt;=0.86*C11,TRUE,FALSE)</formula>
    </cfRule>
    <cfRule type="expression" dxfId="706" priority="95" stopIfTrue="1">
      <formula>IF(20&lt;0.71*C11,TRUE,FALSE)</formula>
    </cfRule>
    <cfRule type="expression" dxfId="705" priority="96" stopIfTrue="1">
      <formula>IF(20&lt;0.86*C11,TRUE,FALSE)</formula>
    </cfRule>
  </conditionalFormatting>
  <conditionalFormatting sqref="J5">
    <cfRule type="expression" dxfId="704" priority="97" stopIfTrue="1">
      <formula>IF(21&gt;1.07*C11,TRUE,FALSE)</formula>
    </cfRule>
    <cfRule type="expression" dxfId="703" priority="98" stopIfTrue="1">
      <formula>IF(21&gt;=0.86*C11,TRUE,FALSE)</formula>
    </cfRule>
    <cfRule type="expression" dxfId="702" priority="99" stopIfTrue="1">
      <formula>IF(21&lt;0.71*C11,TRUE,FALSE)</formula>
    </cfRule>
    <cfRule type="expression" dxfId="701" priority="100" stopIfTrue="1">
      <formula>IF(21&lt;0.86*C11,TRUE,FALSE)</formula>
    </cfRule>
  </conditionalFormatting>
  <conditionalFormatting sqref="J4">
    <cfRule type="expression" dxfId="700" priority="101" stopIfTrue="1">
      <formula>IF(22&gt;1.07*C11,TRUE,FALSE)</formula>
    </cfRule>
    <cfRule type="expression" dxfId="699" priority="102" stopIfTrue="1">
      <formula>IF(22&gt;=0.86*C11,TRUE,FALSE)</formula>
    </cfRule>
    <cfRule type="expression" dxfId="698" priority="103" stopIfTrue="1">
      <formula>IF(22&lt;0.71*C11,TRUE,FALSE)</formula>
    </cfRule>
    <cfRule type="expression" dxfId="697" priority="104" stopIfTrue="1">
      <formula>IF(22&lt;0.86*C11,TRUE,FALSE)</formula>
    </cfRule>
  </conditionalFormatting>
  <conditionalFormatting sqref="J3">
    <cfRule type="expression" dxfId="696" priority="105" stopIfTrue="1">
      <formula>IF(23&gt;1.07*C11,TRUE,FALSE)</formula>
    </cfRule>
    <cfRule type="expression" dxfId="695" priority="106" stopIfTrue="1">
      <formula>IF(23&gt;=0.86*C11,TRUE,FALSE)</formula>
    </cfRule>
    <cfRule type="expression" dxfId="694" priority="107" stopIfTrue="1">
      <formula>IF(23&lt;0.71*C11,TRUE,FALSE)</formula>
    </cfRule>
    <cfRule type="expression" dxfId="693" priority="108" stopIfTrue="1">
      <formula>IF(23&lt;0.86*C11,TRUE,FALSE)</formula>
    </cfRule>
  </conditionalFormatting>
  <conditionalFormatting sqref="J20">
    <cfRule type="expression" dxfId="692" priority="109" stopIfTrue="1">
      <formula>IF(6&gt;1.07*C11,TRUE,FALSE)</formula>
    </cfRule>
    <cfRule type="expression" dxfId="691" priority="110" stopIfTrue="1">
      <formula>IF(6&gt;=0.86*C11,TRUE,FALSE)</formula>
    </cfRule>
    <cfRule type="expression" dxfId="690" priority="111" stopIfTrue="1">
      <formula>IF(6&lt;0.55*C11,TRUE,FALSE)</formula>
    </cfRule>
    <cfRule type="expression" dxfId="689" priority="112" stopIfTrue="1">
      <formula>IF(6&lt;0.71*C11,TRUE,FALSE)</formula>
    </cfRule>
    <cfRule type="expression" dxfId="688" priority="113" stopIfTrue="1">
      <formula>IF(6&lt;0.86*C11,TRUE,FALSE)</formula>
    </cfRule>
  </conditionalFormatting>
  <conditionalFormatting sqref="B8">
    <cfRule type="cellIs" dxfId="687" priority="6" stopIfTrue="1" operator="equal">
      <formula>0</formula>
    </cfRule>
    <cfRule type="cellIs" dxfId="686" priority="7" stopIfTrue="1" operator="lessThan">
      <formula>18.5</formula>
    </cfRule>
    <cfRule type="cellIs" dxfId="685" priority="8" stopIfTrue="1" operator="lessThan">
      <formula>25</formula>
    </cfRule>
    <cfRule type="cellIs" dxfId="684" priority="9" stopIfTrue="1" operator="between">
      <formula>30</formula>
      <formula>0.899999999999999</formula>
    </cfRule>
    <cfRule type="cellIs" dxfId="683" priority="10" stopIfTrue="1" operator="greaterThanOrEqual">
      <formula>30</formula>
    </cfRule>
  </conditionalFormatting>
  <conditionalFormatting sqref="C8">
    <cfRule type="cellIs" dxfId="682" priority="1" stopIfTrue="1" operator="equal">
      <formula>0</formula>
    </cfRule>
    <cfRule type="cellIs" dxfId="681" priority="2" stopIfTrue="1" operator="lessThan">
      <formula>18.5</formula>
    </cfRule>
    <cfRule type="cellIs" dxfId="680" priority="3" stopIfTrue="1" operator="lessThan">
      <formula>25</formula>
    </cfRule>
    <cfRule type="cellIs" dxfId="679" priority="4" stopIfTrue="1" operator="between">
      <formula>30</formula>
      <formula>0.899999999999999</formula>
    </cfRule>
    <cfRule type="cellIs" dxfId="678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6" zoomScale="150" zoomScaleNormal="150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98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99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71</v>
      </c>
      <c r="C4" s="192" t="s">
        <v>70</v>
      </c>
      <c r="D4" s="193"/>
      <c r="E4" s="151">
        <f ca="1">YEAR(TODAY())-YEAR(B5)</f>
        <v>61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21506</v>
      </c>
      <c r="C5" s="146" t="s">
        <v>64</v>
      </c>
      <c r="D5" s="146"/>
      <c r="E5" s="145">
        <f ca="1">IF(B4="M",220-YEAR(A32)+YEAR(A33),226-YEAR(A32)+YEAR(A33))</f>
        <v>159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15.8</v>
      </c>
      <c r="C6" s="142" t="s">
        <v>58</v>
      </c>
      <c r="D6" s="142"/>
      <c r="E6" s="141">
        <v>177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1.73</v>
      </c>
      <c r="C7" s="137" t="s">
        <v>52</v>
      </c>
      <c r="D7" s="185">
        <v>72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24.056934745564501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>
        <v>177</v>
      </c>
      <c r="I10" s="97">
        <f>(H10/E6)</f>
        <v>1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B6*95%</f>
        <v>15.01</v>
      </c>
      <c r="F11" s="86"/>
      <c r="G11" s="99">
        <v>10</v>
      </c>
      <c r="H11" s="98">
        <v>176</v>
      </c>
      <c r="I11" s="97">
        <f>(H11/E6)</f>
        <v>0.99435028248587576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52.534999999999997</v>
      </c>
      <c r="F12" s="86"/>
      <c r="G12" s="99">
        <v>9</v>
      </c>
      <c r="H12" s="98">
        <v>169</v>
      </c>
      <c r="I12" s="97">
        <f>(H12/E6)</f>
        <v>0.95480225988700562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156</v>
      </c>
      <c r="I13" s="97">
        <f>(H13/E6)</f>
        <v>0.88135593220338981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147</v>
      </c>
      <c r="I14" s="97">
        <f>(H14/E6)</f>
        <v>0.83050847457627119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137</v>
      </c>
      <c r="I15" s="97">
        <f>(H15/E6)</f>
        <v>0.77401129943502822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128</v>
      </c>
      <c r="I16" s="97">
        <f>(H16/E6)</f>
        <v>0.7231638418079096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5.5518543193426601E-3</v>
      </c>
      <c r="C17" s="101">
        <f>IF(B17,3600*2/(HOUR(B17)*3600+MINUTE(B17)*60+SECOND(B17)),TEXT(,""))</f>
        <v>15</v>
      </c>
      <c r="D17" s="100" t="str">
        <f>IF(B17,TEXT(B17/2,"mm:ss"),TEXT(,""))</f>
        <v>04:00</v>
      </c>
      <c r="E17" s="87"/>
      <c r="F17" s="86"/>
      <c r="G17" s="99">
        <v>4</v>
      </c>
      <c r="H17" s="98">
        <v>127</v>
      </c>
      <c r="I17" s="97">
        <f>(H17/E6)</f>
        <v>0.71751412429378536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0:44:46</v>
      </c>
      <c r="C18" s="101">
        <f>IF(B17,3600*10/(HOUR(B18)*3600+MINUTE(B18)*60+SECOND(B18)),TEXT(,""))</f>
        <v>13.402829486224869</v>
      </c>
      <c r="D18" s="100" t="str">
        <f>IF(B17,TEXT(B18/10,"mm:ss"),TEXT(,""))</f>
        <v>04:29</v>
      </c>
      <c r="E18" s="87"/>
      <c r="F18" s="86"/>
      <c r="G18" s="99">
        <v>3</v>
      </c>
      <c r="H18" s="109">
        <v>116</v>
      </c>
      <c r="I18" s="97">
        <f>(H18/E6)</f>
        <v>0.65536723163841804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1:42:25</v>
      </c>
      <c r="C19" s="101">
        <f>IF(B17,C18-1.1,TEXT(,""))</f>
        <v>12.302829486224869</v>
      </c>
      <c r="D19" s="100" t="str">
        <f>IF(B17,TEXT(B19/21,"mm:ss"),TEXT(,""))</f>
        <v>04:53</v>
      </c>
      <c r="E19" s="87"/>
      <c r="F19" s="86"/>
      <c r="G19" s="99">
        <v>2</v>
      </c>
      <c r="H19" s="98">
        <v>110</v>
      </c>
      <c r="I19" s="97">
        <f>(H19/E6)</f>
        <v>0.62146892655367236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3:45:59</v>
      </c>
      <c r="C20" s="89">
        <f>IF(B17,C19-1.1,TEXT(,""))</f>
        <v>11.20282948622487</v>
      </c>
      <c r="D20" s="88" t="str">
        <f>IF(B17,TEXT(B20/42.195,"mm:ss"),TEXT(,""))</f>
        <v>05:21</v>
      </c>
      <c r="E20" s="87"/>
      <c r="F20" s="86"/>
      <c r="G20" s="85">
        <v>1</v>
      </c>
      <c r="H20" s="84">
        <v>90</v>
      </c>
      <c r="I20" s="83">
        <f>(H20/E6)</f>
        <v>0.50847457627118642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COMPERE</v>
      </c>
      <c r="B24" s="228" t="str">
        <f>B3</f>
        <v>Michel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6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15.01</v>
      </c>
      <c r="K25" s="236"/>
      <c r="L25" s="237">
        <f>1/24/$J25</f>
        <v>2.7759271596713301E-3</v>
      </c>
      <c r="M25" s="236"/>
      <c r="N25" s="237">
        <f>$L25/10</f>
        <v>2.7759271596713303E-4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106.2</v>
      </c>
      <c r="C26" s="48">
        <f>E6*C25</f>
        <v>123.89999999999999</v>
      </c>
      <c r="D26" s="48">
        <f>E6*D25</f>
        <v>141.6</v>
      </c>
      <c r="E26" s="47"/>
      <c r="F26" s="44"/>
      <c r="G26" s="232" t="s">
        <v>9</v>
      </c>
      <c r="H26" s="233"/>
      <c r="I26" s="234"/>
      <c r="J26" s="43">
        <f>C11*85%</f>
        <v>12.7585</v>
      </c>
      <c r="K26" s="43">
        <f>C11*92%</f>
        <v>13.809200000000001</v>
      </c>
      <c r="L26" s="42">
        <f>1/24/$J26</f>
        <v>3.2657966584368589E-3</v>
      </c>
      <c r="M26" s="42">
        <f>1/24/$K26</f>
        <v>3.0173121300775324E-3</v>
      </c>
      <c r="N26" s="42">
        <f>$L26/10</f>
        <v>3.2657966584368587E-4</v>
      </c>
      <c r="O26" s="41">
        <f>$M26/10</f>
        <v>3.0173121300775322E-4</v>
      </c>
      <c r="R26" s="239"/>
      <c r="S26" s="239"/>
      <c r="T26" s="165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12.008000000000001</v>
      </c>
      <c r="K27" s="43">
        <f>C11*85%</f>
        <v>12.7585</v>
      </c>
      <c r="L27" s="42">
        <f>1/24/$J27</f>
        <v>3.4699089495891624E-3</v>
      </c>
      <c r="M27" s="42">
        <f>1/24/$K27</f>
        <v>3.2657966584368589E-3</v>
      </c>
      <c r="N27" s="42">
        <f>$L27/10</f>
        <v>3.4699089495891626E-4</v>
      </c>
      <c r="O27" s="41">
        <f>$M27/10</f>
        <v>3.2657966584368587E-4</v>
      </c>
      <c r="R27" s="239"/>
      <c r="S27" s="239"/>
      <c r="T27" s="165"/>
    </row>
    <row r="28" spans="1:20" ht="20" customHeight="1" thickBot="1" x14ac:dyDescent="0.25">
      <c r="A28" s="40" t="s">
        <v>6</v>
      </c>
      <c r="B28" s="39">
        <f>E6*B27</f>
        <v>141.6</v>
      </c>
      <c r="C28" s="39">
        <f>E6*C27</f>
        <v>150.44999999999999</v>
      </c>
      <c r="D28" s="39">
        <f>E6*D27</f>
        <v>159.30000000000001</v>
      </c>
      <c r="E28" s="31"/>
      <c r="F28" s="38"/>
      <c r="G28" s="250" t="s">
        <v>5</v>
      </c>
      <c r="H28" s="251"/>
      <c r="I28" s="252"/>
      <c r="J28" s="37">
        <f>C11*72%</f>
        <v>10.8072</v>
      </c>
      <c r="K28" s="37">
        <f>C11*80%</f>
        <v>12.008000000000001</v>
      </c>
      <c r="L28" s="36">
        <f>1/24/$J28</f>
        <v>3.8554543884324029E-3</v>
      </c>
      <c r="M28" s="36">
        <f>1/24/$K28</f>
        <v>3.4699089495891624E-3</v>
      </c>
      <c r="N28" s="35">
        <f>$L28/10</f>
        <v>3.8554543884324028E-4</v>
      </c>
      <c r="O28" s="34">
        <f>$M28/10</f>
        <v>3.4699089495891626E-4</v>
      </c>
      <c r="R28" s="239"/>
      <c r="S28" s="239"/>
      <c r="T28" s="165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67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5"/>
    </row>
    <row r="30" spans="1:20" ht="20" customHeight="1" thickBot="1" x14ac:dyDescent="0.25">
      <c r="A30" s="26" t="s">
        <v>1</v>
      </c>
      <c r="B30" s="25">
        <f>E6*B29</f>
        <v>159.30000000000001</v>
      </c>
      <c r="C30" s="25">
        <f>E6*C29</f>
        <v>168.15</v>
      </c>
      <c r="D30" s="25">
        <f>E6*D29</f>
        <v>177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21506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677" priority="26" stopIfTrue="1">
      <formula>IF($I11&gt;=0.9,TRUE,FALSE)</formula>
    </cfRule>
    <cfRule type="expression" dxfId="676" priority="27" stopIfTrue="1">
      <formula>IF($I11&lt;0.9,TRUE,FALSE)</formula>
    </cfRule>
  </conditionalFormatting>
  <conditionalFormatting sqref="I3:I20">
    <cfRule type="cellIs" dxfId="675" priority="21" stopIfTrue="1" operator="equal">
      <formula>0</formula>
    </cfRule>
    <cfRule type="cellIs" dxfId="674" priority="22" stopIfTrue="1" operator="lessThan">
      <formula>0.6</formula>
    </cfRule>
    <cfRule type="cellIs" dxfId="673" priority="23" stopIfTrue="1" operator="lessThan">
      <formula>0.8</formula>
    </cfRule>
    <cfRule type="cellIs" dxfId="672" priority="24" stopIfTrue="1" operator="between">
      <formula>0.8</formula>
      <formula>0.899999999999999</formula>
    </cfRule>
    <cfRule type="cellIs" dxfId="671" priority="25" stopIfTrue="1" operator="greaterThanOrEqual">
      <formula>0.9</formula>
    </cfRule>
  </conditionalFormatting>
  <conditionalFormatting sqref="H3:H20">
    <cfRule type="expression" dxfId="670" priority="16" stopIfTrue="1">
      <formula>IF($I3=0,TRUE,FALSE)</formula>
    </cfRule>
    <cfRule type="expression" dxfId="669" priority="17" stopIfTrue="1">
      <formula>IF($I3&lt;0.6,TRUE,FALSE)</formula>
    </cfRule>
    <cfRule type="expression" dxfId="668" priority="18" stopIfTrue="1">
      <formula>IF($I3&lt;0.8,TRUE,FALSE)</formula>
    </cfRule>
    <cfRule type="expression" dxfId="667" priority="19" stopIfTrue="1">
      <formula>IF($I3&lt;0.9,TRUE,FALSE)</formula>
    </cfRule>
    <cfRule type="expression" dxfId="666" priority="20" stopIfTrue="1">
      <formula>IF($I3&gt;=0.9,TRUE,FALSE)</formula>
    </cfRule>
  </conditionalFormatting>
  <conditionalFormatting sqref="G3:G20">
    <cfRule type="expression" dxfId="665" priority="11" stopIfTrue="1">
      <formula>IF($I3=0,TRUE,FALSE)</formula>
    </cfRule>
    <cfRule type="expression" dxfId="664" priority="12" stopIfTrue="1">
      <formula>IF($I3&lt;0.6,TRUE,FALSE)</formula>
    </cfRule>
    <cfRule type="expression" dxfId="663" priority="13" stopIfTrue="1">
      <formula>IF($I3&lt;0.8,TRUE,FALSE)</formula>
    </cfRule>
    <cfRule type="expression" dxfId="662" priority="14" stopIfTrue="1">
      <formula>IF($I3&lt;0.9,TRUE,FALSE)</formula>
    </cfRule>
    <cfRule type="expression" dxfId="661" priority="15" stopIfTrue="1">
      <formula>IF($I3&gt;=0.9,TRUE,FALSE)</formula>
    </cfRule>
  </conditionalFormatting>
  <conditionalFormatting sqref="J14">
    <cfRule type="expression" dxfId="660" priority="28">
      <formula>IF(12&lt;0.51*C11,TRUE,FALSE)</formula>
    </cfRule>
    <cfRule type="expression" dxfId="659" priority="29" stopIfTrue="1">
      <formula>IF(12&gt;1.07*C11,TRUE,FALSE)</formula>
    </cfRule>
    <cfRule type="expression" dxfId="658" priority="30" stopIfTrue="1">
      <formula>IF(12&gt;=0.86*C11,TRUE,FALSE)</formula>
    </cfRule>
    <cfRule type="expression" dxfId="657" priority="31" stopIfTrue="1">
      <formula>IF(12&lt;0.71*C11,TRUE,FALSE)</formula>
    </cfRule>
    <cfRule type="expression" dxfId="656" priority="32" stopIfTrue="1">
      <formula>IF(12&lt;0.86*C11,TRUE,FALSE)</formula>
    </cfRule>
  </conditionalFormatting>
  <conditionalFormatting sqref="J19">
    <cfRule type="expression" dxfId="655" priority="33" stopIfTrue="1">
      <formula>IF(7&gt;1.07*C11,TRUE,FALSE)</formula>
    </cfRule>
    <cfRule type="expression" dxfId="654" priority="34" stopIfTrue="1">
      <formula>IF(7&gt;=0.86*C11,TRUE,FALSE)</formula>
    </cfRule>
    <cfRule type="expression" dxfId="653" priority="35" stopIfTrue="1">
      <formula>IF(7&lt;0.51*C11,TRUE,FALSE)</formula>
    </cfRule>
    <cfRule type="expression" dxfId="652" priority="36" stopIfTrue="1">
      <formula>IF(7&lt;0.71*C11,TRUE,FALSE)</formula>
    </cfRule>
    <cfRule type="expression" dxfId="651" priority="37" stopIfTrue="1">
      <formula>IF(7&lt;0.86*C11,TRUE,FALSE)</formula>
    </cfRule>
  </conditionalFormatting>
  <conditionalFormatting sqref="J18">
    <cfRule type="expression" dxfId="650" priority="38" stopIfTrue="1">
      <formula>IF(8&gt;1.07*C11,TRUE,FALSE)</formula>
    </cfRule>
    <cfRule type="expression" dxfId="649" priority="39" stopIfTrue="1">
      <formula>IF(8&gt;=0.86*C11,TRUE,FALSE)</formula>
    </cfRule>
    <cfRule type="expression" dxfId="648" priority="40" stopIfTrue="1">
      <formula>IF(8&lt;0.51*C11,TRUE,FALSE)</formula>
    </cfRule>
    <cfRule type="expression" dxfId="647" priority="41" stopIfTrue="1">
      <formula>IF(8&lt;0.71*C11,TRUE,FALSE)</formula>
    </cfRule>
    <cfRule type="expression" dxfId="646" priority="42" stopIfTrue="1">
      <formula>IF(8&lt;0.86*C11,TRUE,FALSE)</formula>
    </cfRule>
  </conditionalFormatting>
  <conditionalFormatting sqref="J17">
    <cfRule type="expression" dxfId="645" priority="43" stopIfTrue="1">
      <formula>IF(9&gt;1.07*C11,TRUE,FALSE)</formula>
    </cfRule>
    <cfRule type="expression" dxfId="644" priority="44" stopIfTrue="1">
      <formula>IF(9&gt;=0.86*C11,TRUE,FALSE)</formula>
    </cfRule>
    <cfRule type="expression" dxfId="643" priority="45" stopIfTrue="1">
      <formula>IF(9&lt;0.51*C11,TRUE,FALSE)</formula>
    </cfRule>
    <cfRule type="expression" dxfId="642" priority="46" stopIfTrue="1">
      <formula>IF(9&lt;0.71*C11,TRUE,FALSE)</formula>
    </cfRule>
    <cfRule type="expression" dxfId="641" priority="47" stopIfTrue="1">
      <formula>IF(9&lt;0.86*C11,TRUE,FALSE)</formula>
    </cfRule>
  </conditionalFormatting>
  <conditionalFormatting sqref="J16">
    <cfRule type="expression" dxfId="640" priority="48" stopIfTrue="1">
      <formula>IF(10&gt;1.07*C11,TRUE,FALSE)</formula>
    </cfRule>
    <cfRule type="expression" dxfId="639" priority="49" stopIfTrue="1">
      <formula>IF(10&gt;=0.86*C11,TRUE,FALSE)</formula>
    </cfRule>
    <cfRule type="expression" dxfId="638" priority="50" stopIfTrue="1">
      <formula>IF(10&lt;0.51*C11,TRUE,FALSE)</formula>
    </cfRule>
    <cfRule type="expression" dxfId="637" priority="51" stopIfTrue="1">
      <formula>IF(10&lt;0.73*C11,TRUE,FALSE)</formula>
    </cfRule>
    <cfRule type="expression" dxfId="636" priority="52" stopIfTrue="1">
      <formula>IF(10&lt;0.86*C11,TRUE,FALSE)</formula>
    </cfRule>
  </conditionalFormatting>
  <conditionalFormatting sqref="J15">
    <cfRule type="expression" dxfId="635" priority="53" stopIfTrue="1">
      <formula>IF(11&gt;1.07*C11,TRUE,FALSE)</formula>
    </cfRule>
    <cfRule type="expression" dxfId="634" priority="54" stopIfTrue="1">
      <formula>IF(11&gt;=0.86*C11,TRUE,FALSE)</formula>
    </cfRule>
    <cfRule type="expression" dxfId="633" priority="55" stopIfTrue="1">
      <formula>IF(11&lt;0.51*C11,TRUE,FALSE)</formula>
    </cfRule>
    <cfRule type="expression" dxfId="632" priority="56" stopIfTrue="1">
      <formula>IF(11&lt;0.71*C11,TRUE,FALSE)</formula>
    </cfRule>
    <cfRule type="expression" dxfId="631" priority="57" stopIfTrue="1">
      <formula>IF(11&lt;0.86*C11,TRUE,FALSE)</formula>
    </cfRule>
  </conditionalFormatting>
  <conditionalFormatting sqref="J13">
    <cfRule type="expression" dxfId="630" priority="58" stopIfTrue="1">
      <formula>IF(13&gt;1.07*C11,TRUE,FALSE)</formula>
    </cfRule>
    <cfRule type="expression" dxfId="629" priority="59" stopIfTrue="1">
      <formula>IF(13&gt;=0.86*C11,TRUE,FALSE)</formula>
    </cfRule>
    <cfRule type="expression" dxfId="628" priority="60" stopIfTrue="1">
      <formula>IF(13&lt;0.51*C11,TRUE,FALSE)</formula>
    </cfRule>
    <cfRule type="expression" dxfId="627" priority="61" stopIfTrue="1">
      <formula>IF(13&lt;0.71*C11,TRUE,FALSE)</formula>
    </cfRule>
    <cfRule type="expression" dxfId="626" priority="62" stopIfTrue="1">
      <formula>IF(13&lt;0.86*C11,TRUE,FALSE)</formula>
    </cfRule>
  </conditionalFormatting>
  <conditionalFormatting sqref="J12">
    <cfRule type="expression" dxfId="625" priority="63" stopIfTrue="1">
      <formula>IF(14&gt;1.07*C11,TRUE,FALSE)</formula>
    </cfRule>
    <cfRule type="expression" dxfId="624" priority="64" stopIfTrue="1">
      <formula>IF(14&gt;=0.86*C11,TRUE,FALSE)</formula>
    </cfRule>
    <cfRule type="expression" dxfId="623" priority="65" stopIfTrue="1">
      <formula>IF(14&lt;0.51*C11,TRUE,FALSE)</formula>
    </cfRule>
    <cfRule type="expression" dxfId="622" priority="66" stopIfTrue="1">
      <formula>IF(14&lt;0.71*C11,TRUE,FALSE)</formula>
    </cfRule>
    <cfRule type="expression" dxfId="621" priority="67" stopIfTrue="1">
      <formula>IF(14&lt;0.86*C11,TRUE,FALSE)</formula>
    </cfRule>
  </conditionalFormatting>
  <conditionalFormatting sqref="J11">
    <cfRule type="expression" dxfId="620" priority="68" stopIfTrue="1">
      <formula>IF(15&gt;1.07*C11,TRUE,FALSE)</formula>
    </cfRule>
    <cfRule type="expression" dxfId="619" priority="69" stopIfTrue="1">
      <formula>IF(15&gt;=0.86*C11,TRUE,FALSE)</formula>
    </cfRule>
    <cfRule type="expression" dxfId="618" priority="70">
      <formula>IF(15&lt;0.51*C11,TRUE,FALSE)</formula>
    </cfRule>
    <cfRule type="expression" dxfId="617" priority="71" stopIfTrue="1">
      <formula>IF(15&lt;0.71*C11,TRUE,FALSE)</formula>
    </cfRule>
    <cfRule type="expression" dxfId="616" priority="72" stopIfTrue="1">
      <formula>IF(15&lt;0.86*C11,TRUE,FALSE)</formula>
    </cfRule>
  </conditionalFormatting>
  <conditionalFormatting sqref="J10">
    <cfRule type="expression" dxfId="615" priority="73">
      <formula>IF(16&lt;0.51*C11,TRUE,FALSE)</formula>
    </cfRule>
    <cfRule type="expression" dxfId="614" priority="74" stopIfTrue="1">
      <formula>IF(16&gt;1.07*C11,TRUE,FALSE)</formula>
    </cfRule>
    <cfRule type="expression" dxfId="613" priority="75" stopIfTrue="1">
      <formula>IF(16&gt;=0.86*C11,TRUE,FALSE)</formula>
    </cfRule>
    <cfRule type="expression" dxfId="612" priority="76" stopIfTrue="1">
      <formula>IF(16&lt;0.71*C11,TRUE,FALSE)</formula>
    </cfRule>
    <cfRule type="expression" dxfId="611" priority="77" stopIfTrue="1">
      <formula>IF(16&lt;0.86*C11,TRUE,FALSE)</formula>
    </cfRule>
  </conditionalFormatting>
  <conditionalFormatting sqref="J9">
    <cfRule type="expression" dxfId="610" priority="78">
      <formula>IF(17&lt;0.51*C11,TRUE,FALSE)</formula>
    </cfRule>
    <cfRule type="expression" dxfId="609" priority="79" stopIfTrue="1">
      <formula>IF(17&gt;1.07*C11,TRUE,FALSE)</formula>
    </cfRule>
    <cfRule type="expression" dxfId="608" priority="80" stopIfTrue="1">
      <formula>IF(17&lt;0.71*C11,TRUE,FALSE)</formula>
    </cfRule>
    <cfRule type="expression" dxfId="607" priority="81" stopIfTrue="1">
      <formula>IF(17&lt;0.86*C11,TRUE,FALSE)</formula>
    </cfRule>
    <cfRule type="expression" dxfId="606" priority="82" stopIfTrue="1">
      <formula>IF(17&gt;=0.86*C11,TRUE,FALSE)</formula>
    </cfRule>
  </conditionalFormatting>
  <conditionalFormatting sqref="J8">
    <cfRule type="expression" dxfId="605" priority="83" stopIfTrue="1">
      <formula>IF(18&gt;1.07*C11,TRUE,FALSE)</formula>
    </cfRule>
    <cfRule type="expression" dxfId="604" priority="84" stopIfTrue="1">
      <formula>IF(18&gt;=0.86*C11,TRUE,FALSE)</formula>
    </cfRule>
    <cfRule type="expression" dxfId="603" priority="85" stopIfTrue="1">
      <formula>IF(18&lt;0.51*C11,TRUE,FALSE)</formula>
    </cfRule>
    <cfRule type="expression" dxfId="602" priority="86" stopIfTrue="1">
      <formula>IF(18&lt;0.71*C11,TRUE,FALSE)</formula>
    </cfRule>
    <cfRule type="expression" dxfId="601" priority="87" stopIfTrue="1">
      <formula>IF(18&lt;0.86*C11,TRUE,FALSE)</formula>
    </cfRule>
  </conditionalFormatting>
  <conditionalFormatting sqref="J7">
    <cfRule type="expression" dxfId="600" priority="88" stopIfTrue="1">
      <formula>IF(19&gt;1.07*C11,TRUE,FALSE)</formula>
    </cfRule>
    <cfRule type="expression" dxfId="599" priority="89" stopIfTrue="1">
      <formula>IF(19&gt;=0.86*C11,TRUE,FALSE)</formula>
    </cfRule>
    <cfRule type="expression" dxfId="598" priority="90" stopIfTrue="1">
      <formula>IF(19&lt;0.51*C11,TRUE,FALSE)</formula>
    </cfRule>
    <cfRule type="expression" dxfId="597" priority="91" stopIfTrue="1">
      <formula>IF(19&lt;0.71*C11,TRUE,FALSE)</formula>
    </cfRule>
    <cfRule type="expression" dxfId="596" priority="92" stopIfTrue="1">
      <formula>IF(19&lt;0.86*C11,TRUE,FALSE)</formula>
    </cfRule>
  </conditionalFormatting>
  <conditionalFormatting sqref="J6">
    <cfRule type="expression" dxfId="595" priority="93" stopIfTrue="1">
      <formula>IF(20&gt;1.07*C11,TRUE,FALSE)</formula>
    </cfRule>
    <cfRule type="expression" dxfId="594" priority="94" stopIfTrue="1">
      <formula>IF(20&gt;=0.86*C11,TRUE,FALSE)</formula>
    </cfRule>
    <cfRule type="expression" dxfId="593" priority="95" stopIfTrue="1">
      <formula>IF(20&lt;0.71*C11,TRUE,FALSE)</formula>
    </cfRule>
    <cfRule type="expression" dxfId="592" priority="96" stopIfTrue="1">
      <formula>IF(20&lt;0.86*C11,TRUE,FALSE)</formula>
    </cfRule>
  </conditionalFormatting>
  <conditionalFormatting sqref="J5">
    <cfRule type="expression" dxfId="591" priority="97" stopIfTrue="1">
      <formula>IF(21&gt;1.07*C11,TRUE,FALSE)</formula>
    </cfRule>
    <cfRule type="expression" dxfId="590" priority="98" stopIfTrue="1">
      <formula>IF(21&gt;=0.86*C11,TRUE,FALSE)</formula>
    </cfRule>
    <cfRule type="expression" dxfId="589" priority="99" stopIfTrue="1">
      <formula>IF(21&lt;0.71*C11,TRUE,FALSE)</formula>
    </cfRule>
    <cfRule type="expression" dxfId="588" priority="100" stopIfTrue="1">
      <formula>IF(21&lt;0.86*C11,TRUE,FALSE)</formula>
    </cfRule>
  </conditionalFormatting>
  <conditionalFormatting sqref="J4">
    <cfRule type="expression" dxfId="587" priority="101" stopIfTrue="1">
      <formula>IF(22&gt;1.07*C11,TRUE,FALSE)</formula>
    </cfRule>
    <cfRule type="expression" dxfId="586" priority="102" stopIfTrue="1">
      <formula>IF(22&gt;=0.86*C11,TRUE,FALSE)</formula>
    </cfRule>
    <cfRule type="expression" dxfId="585" priority="103" stopIfTrue="1">
      <formula>IF(22&lt;0.71*C11,TRUE,FALSE)</formula>
    </cfRule>
    <cfRule type="expression" dxfId="584" priority="104" stopIfTrue="1">
      <formula>IF(22&lt;0.86*C11,TRUE,FALSE)</formula>
    </cfRule>
  </conditionalFormatting>
  <conditionalFormatting sqref="J3">
    <cfRule type="expression" dxfId="583" priority="105" stopIfTrue="1">
      <formula>IF(23&gt;1.07*C11,TRUE,FALSE)</formula>
    </cfRule>
    <cfRule type="expression" dxfId="582" priority="106" stopIfTrue="1">
      <formula>IF(23&gt;=0.86*C11,TRUE,FALSE)</formula>
    </cfRule>
    <cfRule type="expression" dxfId="581" priority="107" stopIfTrue="1">
      <formula>IF(23&lt;0.71*C11,TRUE,FALSE)</formula>
    </cfRule>
    <cfRule type="expression" dxfId="580" priority="108" stopIfTrue="1">
      <formula>IF(23&lt;0.86*C11,TRUE,FALSE)</formula>
    </cfRule>
  </conditionalFormatting>
  <conditionalFormatting sqref="J20">
    <cfRule type="expression" dxfId="579" priority="109" stopIfTrue="1">
      <formula>IF(6&gt;1.07*C11,TRUE,FALSE)</formula>
    </cfRule>
    <cfRule type="expression" dxfId="578" priority="110" stopIfTrue="1">
      <formula>IF(6&gt;=0.86*C11,TRUE,FALSE)</formula>
    </cfRule>
    <cfRule type="expression" dxfId="577" priority="111" stopIfTrue="1">
      <formula>IF(6&lt;0.55*C11,TRUE,FALSE)</formula>
    </cfRule>
    <cfRule type="expression" dxfId="576" priority="112" stopIfTrue="1">
      <formula>IF(6&lt;0.71*C11,TRUE,FALSE)</formula>
    </cfRule>
    <cfRule type="expression" dxfId="575" priority="113" stopIfTrue="1">
      <formula>IF(6&lt;0.86*C11,TRUE,FALSE)</formula>
    </cfRule>
  </conditionalFormatting>
  <conditionalFormatting sqref="B8">
    <cfRule type="cellIs" dxfId="574" priority="6" stopIfTrue="1" operator="equal">
      <formula>0</formula>
    </cfRule>
    <cfRule type="cellIs" dxfId="573" priority="7" stopIfTrue="1" operator="lessThan">
      <formula>18.5</formula>
    </cfRule>
    <cfRule type="cellIs" dxfId="572" priority="8" stopIfTrue="1" operator="lessThan">
      <formula>25</formula>
    </cfRule>
    <cfRule type="cellIs" dxfId="571" priority="9" stopIfTrue="1" operator="between">
      <formula>30</formula>
      <formula>0.899999999999999</formula>
    </cfRule>
    <cfRule type="cellIs" dxfId="570" priority="10" stopIfTrue="1" operator="greaterThanOrEqual">
      <formula>30</formula>
    </cfRule>
  </conditionalFormatting>
  <conditionalFormatting sqref="C8">
    <cfRule type="cellIs" dxfId="569" priority="1" stopIfTrue="1" operator="equal">
      <formula>0</formula>
    </cfRule>
    <cfRule type="cellIs" dxfId="568" priority="2" stopIfTrue="1" operator="lessThan">
      <formula>18.5</formula>
    </cfRule>
    <cfRule type="cellIs" dxfId="567" priority="3" stopIfTrue="1" operator="lessThan">
      <formula>25</formula>
    </cfRule>
    <cfRule type="cellIs" dxfId="566" priority="4" stopIfTrue="1" operator="between">
      <formula>30</formula>
      <formula>0.899999999999999</formula>
    </cfRule>
    <cfRule type="cellIs" dxfId="565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8" zoomScale="150" zoomScaleNormal="150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96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97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71</v>
      </c>
      <c r="C4" s="192" t="s">
        <v>70</v>
      </c>
      <c r="D4" s="193"/>
      <c r="E4" s="151">
        <f ca="1">YEAR(TODAY())-YEAR(B5)</f>
        <v>38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29637</v>
      </c>
      <c r="C5" s="146" t="s">
        <v>64</v>
      </c>
      <c r="D5" s="146"/>
      <c r="E5" s="145">
        <f ca="1">IF(B4="M",220-YEAR(A32)+YEAR(A33),226-YEAR(A32)+YEAR(A33))</f>
        <v>182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15.9</v>
      </c>
      <c r="C6" s="142" t="s">
        <v>58</v>
      </c>
      <c r="D6" s="142"/>
      <c r="E6" s="141">
        <v>192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1.8</v>
      </c>
      <c r="C7" s="137" t="s">
        <v>52</v>
      </c>
      <c r="D7" s="185">
        <v>78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24.074074074074073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>
        <v>192</v>
      </c>
      <c r="I10" s="97">
        <f>(H10/E6)</f>
        <v>1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B6*95%</f>
        <v>15.105</v>
      </c>
      <c r="F11" s="86"/>
      <c r="G11" s="99">
        <v>10</v>
      </c>
      <c r="H11" s="98">
        <v>188</v>
      </c>
      <c r="I11" s="97">
        <f>(H11/E6)</f>
        <v>0.97916666666666663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52.8675</v>
      </c>
      <c r="F12" s="86"/>
      <c r="G12" s="99">
        <v>9</v>
      </c>
      <c r="H12" s="98">
        <v>180</v>
      </c>
      <c r="I12" s="97">
        <f>(H12/E6)</f>
        <v>0.9375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176</v>
      </c>
      <c r="I13" s="97">
        <f>(H13/E6)</f>
        <v>0.91666666666666663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167</v>
      </c>
      <c r="I14" s="97">
        <f>(H14/E6)</f>
        <v>0.86979166666666663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161</v>
      </c>
      <c r="I15" s="97">
        <f>(H15/E6)</f>
        <v>0.83854166666666663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171</v>
      </c>
      <c r="I16" s="97">
        <f>(H16/E6)</f>
        <v>0.890625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5.5169369965794987E-3</v>
      </c>
      <c r="C17" s="101">
        <f>IF(B17,3600*2/(HOUR(B17)*3600+MINUTE(B17)*60+SECOND(B17)),TEXT(,""))</f>
        <v>15.09433962264151</v>
      </c>
      <c r="D17" s="100" t="str">
        <f>IF(B17,TEXT(B17/2,"mm:ss"),TEXT(,""))</f>
        <v>03:58</v>
      </c>
      <c r="E17" s="87"/>
      <c r="F17" s="86"/>
      <c r="G17" s="99">
        <v>4</v>
      </c>
      <c r="H17" s="98">
        <v>167</v>
      </c>
      <c r="I17" s="97">
        <f>(H17/E6)</f>
        <v>0.86979166666666663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0:44:29</v>
      </c>
      <c r="C18" s="101">
        <f>IF(B17,3600*10/(HOUR(B18)*3600+MINUTE(B18)*60+SECOND(B18)),TEXT(,""))</f>
        <v>13.488197826901461</v>
      </c>
      <c r="D18" s="100" t="str">
        <f>IF(B17,TEXT(B18/10,"mm:ss"),TEXT(,""))</f>
        <v>04:27</v>
      </c>
      <c r="E18" s="87"/>
      <c r="F18" s="86"/>
      <c r="G18" s="99">
        <v>3</v>
      </c>
      <c r="H18" s="109">
        <v>160</v>
      </c>
      <c r="I18" s="97">
        <f>(H18/E6)</f>
        <v>0.83333333333333337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1:41:43</v>
      </c>
      <c r="C19" s="101">
        <f>IF(B17,C18-1.1,TEXT(,""))</f>
        <v>12.388197826901461</v>
      </c>
      <c r="D19" s="100" t="str">
        <f>IF(B17,TEXT(B19/21,"mm:ss"),TEXT(,""))</f>
        <v>04:51</v>
      </c>
      <c r="E19" s="87"/>
      <c r="F19" s="86"/>
      <c r="G19" s="99">
        <v>2</v>
      </c>
      <c r="H19" s="98">
        <v>115</v>
      </c>
      <c r="I19" s="97">
        <f>(H19/E6)</f>
        <v>0.59895833333333337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3:44:17</v>
      </c>
      <c r="C20" s="89">
        <f>IF(B17,C19-1.1,TEXT(,""))</f>
        <v>11.288197826901461</v>
      </c>
      <c r="D20" s="88" t="str">
        <f>IF(B17,TEXT(B20/42.195,"mm:ss"),TEXT(,""))</f>
        <v>05:19</v>
      </c>
      <c r="E20" s="87"/>
      <c r="F20" s="86"/>
      <c r="G20" s="85">
        <v>1</v>
      </c>
      <c r="H20" s="84">
        <v>101</v>
      </c>
      <c r="I20" s="83">
        <f>(H20/E6)</f>
        <v>0.52604166666666663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DUBAR</v>
      </c>
      <c r="B24" s="228" t="str">
        <f>B3</f>
        <v>Nicolas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6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15.105</v>
      </c>
      <c r="K25" s="236"/>
      <c r="L25" s="237">
        <f>1/24/$J25</f>
        <v>2.7584684982897493E-3</v>
      </c>
      <c r="M25" s="236"/>
      <c r="N25" s="237">
        <f>$L25/10</f>
        <v>2.7584684982897493E-4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115.19999999999999</v>
      </c>
      <c r="C26" s="48">
        <f>E6*C25</f>
        <v>134.39999999999998</v>
      </c>
      <c r="D26" s="48">
        <f>E6*D25</f>
        <v>153.60000000000002</v>
      </c>
      <c r="E26" s="47"/>
      <c r="F26" s="44"/>
      <c r="G26" s="232" t="s">
        <v>9</v>
      </c>
      <c r="H26" s="233"/>
      <c r="I26" s="234"/>
      <c r="J26" s="43">
        <f>C11*85%</f>
        <v>12.83925</v>
      </c>
      <c r="K26" s="43">
        <f>C11*92%</f>
        <v>13.896600000000001</v>
      </c>
      <c r="L26" s="42">
        <f>1/24/$J26</f>
        <v>3.2452570568114701E-3</v>
      </c>
      <c r="M26" s="42">
        <f>1/24/$K26</f>
        <v>2.9983353242279882E-3</v>
      </c>
      <c r="N26" s="42">
        <f>$L26/10</f>
        <v>3.2452570568114702E-4</v>
      </c>
      <c r="O26" s="41">
        <f>$M26/10</f>
        <v>2.9983353242279883E-4</v>
      </c>
      <c r="R26" s="239"/>
      <c r="S26" s="239"/>
      <c r="T26" s="165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12.084000000000001</v>
      </c>
      <c r="K27" s="43">
        <f>C11*85%</f>
        <v>12.83925</v>
      </c>
      <c r="L27" s="42">
        <f>1/24/$J27</f>
        <v>3.4480856228621863E-3</v>
      </c>
      <c r="M27" s="42">
        <f>1/24/$K27</f>
        <v>3.2452570568114701E-3</v>
      </c>
      <c r="N27" s="42">
        <f>$L27/10</f>
        <v>3.4480856228621861E-4</v>
      </c>
      <c r="O27" s="41">
        <f>$M27/10</f>
        <v>3.2452570568114702E-4</v>
      </c>
      <c r="R27" s="239"/>
      <c r="S27" s="239"/>
      <c r="T27" s="165"/>
    </row>
    <row r="28" spans="1:20" ht="20" customHeight="1" thickBot="1" x14ac:dyDescent="0.25">
      <c r="A28" s="40" t="s">
        <v>6</v>
      </c>
      <c r="B28" s="39">
        <f>E6*B27</f>
        <v>153.60000000000002</v>
      </c>
      <c r="C28" s="39">
        <f>E6*C27</f>
        <v>163.19999999999999</v>
      </c>
      <c r="D28" s="39">
        <f>E6*D27</f>
        <v>172.8</v>
      </c>
      <c r="E28" s="31"/>
      <c r="F28" s="38"/>
      <c r="G28" s="250" t="s">
        <v>5</v>
      </c>
      <c r="H28" s="251"/>
      <c r="I28" s="252"/>
      <c r="J28" s="37">
        <f>C11*72%</f>
        <v>10.8756</v>
      </c>
      <c r="K28" s="37">
        <f>C11*80%</f>
        <v>12.084000000000001</v>
      </c>
      <c r="L28" s="36">
        <f>1/24/$J28</f>
        <v>3.8312062476246519E-3</v>
      </c>
      <c r="M28" s="36">
        <f>1/24/$K28</f>
        <v>3.4480856228621863E-3</v>
      </c>
      <c r="N28" s="35">
        <f>$L28/10</f>
        <v>3.8312062476246521E-4</v>
      </c>
      <c r="O28" s="34">
        <f>$M28/10</f>
        <v>3.4480856228621861E-4</v>
      </c>
      <c r="R28" s="239"/>
      <c r="S28" s="239"/>
      <c r="T28" s="165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67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5"/>
    </row>
    <row r="30" spans="1:20" ht="20" customHeight="1" thickBot="1" x14ac:dyDescent="0.25">
      <c r="A30" s="26" t="s">
        <v>1</v>
      </c>
      <c r="B30" s="25">
        <f>E6*B29</f>
        <v>172.8</v>
      </c>
      <c r="C30" s="25">
        <f>E6*C29</f>
        <v>182.39999999999998</v>
      </c>
      <c r="D30" s="25">
        <f>E6*D29</f>
        <v>192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29637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564" priority="26" stopIfTrue="1">
      <formula>IF($I11&gt;=0.9,TRUE,FALSE)</formula>
    </cfRule>
    <cfRule type="expression" dxfId="563" priority="27" stopIfTrue="1">
      <formula>IF($I11&lt;0.9,TRUE,FALSE)</formula>
    </cfRule>
  </conditionalFormatting>
  <conditionalFormatting sqref="I3:I20">
    <cfRule type="cellIs" dxfId="562" priority="21" stopIfTrue="1" operator="equal">
      <formula>0</formula>
    </cfRule>
    <cfRule type="cellIs" dxfId="561" priority="22" stopIfTrue="1" operator="lessThan">
      <formula>0.6</formula>
    </cfRule>
    <cfRule type="cellIs" dxfId="560" priority="23" stopIfTrue="1" operator="lessThan">
      <formula>0.8</formula>
    </cfRule>
    <cfRule type="cellIs" dxfId="559" priority="24" stopIfTrue="1" operator="between">
      <formula>0.8</formula>
      <formula>0.899999999999999</formula>
    </cfRule>
    <cfRule type="cellIs" dxfId="558" priority="25" stopIfTrue="1" operator="greaterThanOrEqual">
      <formula>0.9</formula>
    </cfRule>
  </conditionalFormatting>
  <conditionalFormatting sqref="H3:H20">
    <cfRule type="expression" dxfId="557" priority="16" stopIfTrue="1">
      <formula>IF($I3=0,TRUE,FALSE)</formula>
    </cfRule>
    <cfRule type="expression" dxfId="556" priority="17" stopIfTrue="1">
      <formula>IF($I3&lt;0.6,TRUE,FALSE)</formula>
    </cfRule>
    <cfRule type="expression" dxfId="555" priority="18" stopIfTrue="1">
      <formula>IF($I3&lt;0.8,TRUE,FALSE)</formula>
    </cfRule>
    <cfRule type="expression" dxfId="554" priority="19" stopIfTrue="1">
      <formula>IF($I3&lt;0.9,TRUE,FALSE)</formula>
    </cfRule>
    <cfRule type="expression" dxfId="553" priority="20" stopIfTrue="1">
      <formula>IF($I3&gt;=0.9,TRUE,FALSE)</formula>
    </cfRule>
  </conditionalFormatting>
  <conditionalFormatting sqref="G3:G20">
    <cfRule type="expression" dxfId="552" priority="11" stopIfTrue="1">
      <formula>IF($I3=0,TRUE,FALSE)</formula>
    </cfRule>
    <cfRule type="expression" dxfId="551" priority="12" stopIfTrue="1">
      <formula>IF($I3&lt;0.6,TRUE,FALSE)</formula>
    </cfRule>
    <cfRule type="expression" dxfId="550" priority="13" stopIfTrue="1">
      <formula>IF($I3&lt;0.8,TRUE,FALSE)</formula>
    </cfRule>
    <cfRule type="expression" dxfId="549" priority="14" stopIfTrue="1">
      <formula>IF($I3&lt;0.9,TRUE,FALSE)</formula>
    </cfRule>
    <cfRule type="expression" dxfId="548" priority="15" stopIfTrue="1">
      <formula>IF($I3&gt;=0.9,TRUE,FALSE)</formula>
    </cfRule>
  </conditionalFormatting>
  <conditionalFormatting sqref="J14">
    <cfRule type="expression" dxfId="547" priority="28">
      <formula>IF(12&lt;0.51*C11,TRUE,FALSE)</formula>
    </cfRule>
    <cfRule type="expression" dxfId="546" priority="29" stopIfTrue="1">
      <formula>IF(12&gt;1.07*C11,TRUE,FALSE)</formula>
    </cfRule>
    <cfRule type="expression" dxfId="545" priority="30" stopIfTrue="1">
      <formula>IF(12&gt;=0.86*C11,TRUE,FALSE)</formula>
    </cfRule>
    <cfRule type="expression" dxfId="544" priority="31" stopIfTrue="1">
      <formula>IF(12&lt;0.71*C11,TRUE,FALSE)</formula>
    </cfRule>
    <cfRule type="expression" dxfId="543" priority="32" stopIfTrue="1">
      <formula>IF(12&lt;0.86*C11,TRUE,FALSE)</formula>
    </cfRule>
  </conditionalFormatting>
  <conditionalFormatting sqref="J19">
    <cfRule type="expression" dxfId="542" priority="33" stopIfTrue="1">
      <formula>IF(7&gt;1.07*C11,TRUE,FALSE)</formula>
    </cfRule>
    <cfRule type="expression" dxfId="541" priority="34" stopIfTrue="1">
      <formula>IF(7&gt;=0.86*C11,TRUE,FALSE)</formula>
    </cfRule>
    <cfRule type="expression" dxfId="540" priority="35" stopIfTrue="1">
      <formula>IF(7&lt;0.51*C11,TRUE,FALSE)</formula>
    </cfRule>
    <cfRule type="expression" dxfId="539" priority="36" stopIfTrue="1">
      <formula>IF(7&lt;0.71*C11,TRUE,FALSE)</formula>
    </cfRule>
    <cfRule type="expression" dxfId="538" priority="37" stopIfTrue="1">
      <formula>IF(7&lt;0.86*C11,TRUE,FALSE)</formula>
    </cfRule>
  </conditionalFormatting>
  <conditionalFormatting sqref="J18">
    <cfRule type="expression" dxfId="537" priority="38" stopIfTrue="1">
      <formula>IF(8&gt;1.07*C11,TRUE,FALSE)</formula>
    </cfRule>
    <cfRule type="expression" dxfId="536" priority="39" stopIfTrue="1">
      <formula>IF(8&gt;=0.86*C11,TRUE,FALSE)</formula>
    </cfRule>
    <cfRule type="expression" dxfId="535" priority="40" stopIfTrue="1">
      <formula>IF(8&lt;0.51*C11,TRUE,FALSE)</formula>
    </cfRule>
    <cfRule type="expression" dxfId="534" priority="41" stopIfTrue="1">
      <formula>IF(8&lt;0.71*C11,TRUE,FALSE)</formula>
    </cfRule>
    <cfRule type="expression" dxfId="533" priority="42" stopIfTrue="1">
      <formula>IF(8&lt;0.86*C11,TRUE,FALSE)</formula>
    </cfRule>
  </conditionalFormatting>
  <conditionalFormatting sqref="J17">
    <cfRule type="expression" dxfId="532" priority="43" stopIfTrue="1">
      <formula>IF(9&gt;1.07*C11,TRUE,FALSE)</formula>
    </cfRule>
    <cfRule type="expression" dxfId="531" priority="44" stopIfTrue="1">
      <formula>IF(9&gt;=0.86*C11,TRUE,FALSE)</formula>
    </cfRule>
    <cfRule type="expression" dxfId="530" priority="45" stopIfTrue="1">
      <formula>IF(9&lt;0.51*C11,TRUE,FALSE)</formula>
    </cfRule>
    <cfRule type="expression" dxfId="529" priority="46" stopIfTrue="1">
      <formula>IF(9&lt;0.71*C11,TRUE,FALSE)</formula>
    </cfRule>
    <cfRule type="expression" dxfId="528" priority="47" stopIfTrue="1">
      <formula>IF(9&lt;0.86*C11,TRUE,FALSE)</formula>
    </cfRule>
  </conditionalFormatting>
  <conditionalFormatting sqref="J16">
    <cfRule type="expression" dxfId="527" priority="48" stopIfTrue="1">
      <formula>IF(10&gt;1.07*C11,TRUE,FALSE)</formula>
    </cfRule>
    <cfRule type="expression" dxfId="526" priority="49" stopIfTrue="1">
      <formula>IF(10&gt;=0.86*C11,TRUE,FALSE)</formula>
    </cfRule>
    <cfRule type="expression" dxfId="525" priority="50" stopIfTrue="1">
      <formula>IF(10&lt;0.51*C11,TRUE,FALSE)</formula>
    </cfRule>
    <cfRule type="expression" dxfId="524" priority="51" stopIfTrue="1">
      <formula>IF(10&lt;0.73*C11,TRUE,FALSE)</formula>
    </cfRule>
    <cfRule type="expression" dxfId="523" priority="52" stopIfTrue="1">
      <formula>IF(10&lt;0.86*C11,TRUE,FALSE)</formula>
    </cfRule>
  </conditionalFormatting>
  <conditionalFormatting sqref="J15">
    <cfRule type="expression" dxfId="522" priority="53" stopIfTrue="1">
      <formula>IF(11&gt;1.07*C11,TRUE,FALSE)</formula>
    </cfRule>
    <cfRule type="expression" dxfId="521" priority="54" stopIfTrue="1">
      <formula>IF(11&gt;=0.86*C11,TRUE,FALSE)</formula>
    </cfRule>
    <cfRule type="expression" dxfId="520" priority="55" stopIfTrue="1">
      <formula>IF(11&lt;0.51*C11,TRUE,FALSE)</formula>
    </cfRule>
    <cfRule type="expression" dxfId="519" priority="56" stopIfTrue="1">
      <formula>IF(11&lt;0.71*C11,TRUE,FALSE)</formula>
    </cfRule>
    <cfRule type="expression" dxfId="518" priority="57" stopIfTrue="1">
      <formula>IF(11&lt;0.86*C11,TRUE,FALSE)</formula>
    </cfRule>
  </conditionalFormatting>
  <conditionalFormatting sqref="J13">
    <cfRule type="expression" dxfId="517" priority="58" stopIfTrue="1">
      <formula>IF(13&gt;1.07*C11,TRUE,FALSE)</formula>
    </cfRule>
    <cfRule type="expression" dxfId="516" priority="59" stopIfTrue="1">
      <formula>IF(13&gt;=0.86*C11,TRUE,FALSE)</formula>
    </cfRule>
    <cfRule type="expression" dxfId="515" priority="60" stopIfTrue="1">
      <formula>IF(13&lt;0.51*C11,TRUE,FALSE)</formula>
    </cfRule>
    <cfRule type="expression" dxfId="514" priority="61" stopIfTrue="1">
      <formula>IF(13&lt;0.71*C11,TRUE,FALSE)</formula>
    </cfRule>
    <cfRule type="expression" dxfId="513" priority="62" stopIfTrue="1">
      <formula>IF(13&lt;0.86*C11,TRUE,FALSE)</formula>
    </cfRule>
  </conditionalFormatting>
  <conditionalFormatting sqref="J12">
    <cfRule type="expression" dxfId="512" priority="63" stopIfTrue="1">
      <formula>IF(14&gt;1.07*C11,TRUE,FALSE)</formula>
    </cfRule>
    <cfRule type="expression" dxfId="511" priority="64" stopIfTrue="1">
      <formula>IF(14&gt;=0.86*C11,TRUE,FALSE)</formula>
    </cfRule>
    <cfRule type="expression" dxfId="510" priority="65" stopIfTrue="1">
      <formula>IF(14&lt;0.51*C11,TRUE,FALSE)</formula>
    </cfRule>
    <cfRule type="expression" dxfId="509" priority="66" stopIfTrue="1">
      <formula>IF(14&lt;0.71*C11,TRUE,FALSE)</formula>
    </cfRule>
    <cfRule type="expression" dxfId="508" priority="67" stopIfTrue="1">
      <formula>IF(14&lt;0.86*C11,TRUE,FALSE)</formula>
    </cfRule>
  </conditionalFormatting>
  <conditionalFormatting sqref="J11">
    <cfRule type="expression" dxfId="507" priority="68" stopIfTrue="1">
      <formula>IF(15&gt;1.07*C11,TRUE,FALSE)</formula>
    </cfRule>
    <cfRule type="expression" dxfId="506" priority="69" stopIfTrue="1">
      <formula>IF(15&gt;=0.86*C11,TRUE,FALSE)</formula>
    </cfRule>
    <cfRule type="expression" dxfId="505" priority="70">
      <formula>IF(15&lt;0.51*C11,TRUE,FALSE)</formula>
    </cfRule>
    <cfRule type="expression" dxfId="504" priority="71" stopIfTrue="1">
      <formula>IF(15&lt;0.71*C11,TRUE,FALSE)</formula>
    </cfRule>
    <cfRule type="expression" dxfId="503" priority="72" stopIfTrue="1">
      <formula>IF(15&lt;0.86*C11,TRUE,FALSE)</formula>
    </cfRule>
  </conditionalFormatting>
  <conditionalFormatting sqref="J10">
    <cfRule type="expression" dxfId="502" priority="73">
      <formula>IF(16&lt;0.51*C11,TRUE,FALSE)</formula>
    </cfRule>
    <cfRule type="expression" dxfId="501" priority="74" stopIfTrue="1">
      <formula>IF(16&gt;1.07*C11,TRUE,FALSE)</formula>
    </cfRule>
    <cfRule type="expression" dxfId="500" priority="75" stopIfTrue="1">
      <formula>IF(16&gt;=0.86*C11,TRUE,FALSE)</formula>
    </cfRule>
    <cfRule type="expression" dxfId="499" priority="76" stopIfTrue="1">
      <formula>IF(16&lt;0.71*C11,TRUE,FALSE)</formula>
    </cfRule>
    <cfRule type="expression" dxfId="498" priority="77" stopIfTrue="1">
      <formula>IF(16&lt;0.86*C11,TRUE,FALSE)</formula>
    </cfRule>
  </conditionalFormatting>
  <conditionalFormatting sqref="J9">
    <cfRule type="expression" dxfId="497" priority="78">
      <formula>IF(17&lt;0.51*C11,TRUE,FALSE)</formula>
    </cfRule>
    <cfRule type="expression" dxfId="496" priority="79" stopIfTrue="1">
      <formula>IF(17&gt;1.07*C11,TRUE,FALSE)</formula>
    </cfRule>
    <cfRule type="expression" dxfId="495" priority="80" stopIfTrue="1">
      <formula>IF(17&lt;0.71*C11,TRUE,FALSE)</formula>
    </cfRule>
    <cfRule type="expression" dxfId="494" priority="81" stopIfTrue="1">
      <formula>IF(17&lt;0.86*C11,TRUE,FALSE)</formula>
    </cfRule>
    <cfRule type="expression" dxfId="493" priority="82" stopIfTrue="1">
      <formula>IF(17&gt;=0.86*C11,TRUE,FALSE)</formula>
    </cfRule>
  </conditionalFormatting>
  <conditionalFormatting sqref="J8">
    <cfRule type="expression" dxfId="492" priority="83" stopIfTrue="1">
      <formula>IF(18&gt;1.07*C11,TRUE,FALSE)</formula>
    </cfRule>
    <cfRule type="expression" dxfId="491" priority="84" stopIfTrue="1">
      <formula>IF(18&gt;=0.86*C11,TRUE,FALSE)</formula>
    </cfRule>
    <cfRule type="expression" dxfId="490" priority="85" stopIfTrue="1">
      <formula>IF(18&lt;0.51*C11,TRUE,FALSE)</formula>
    </cfRule>
    <cfRule type="expression" dxfId="489" priority="86" stopIfTrue="1">
      <formula>IF(18&lt;0.71*C11,TRUE,FALSE)</formula>
    </cfRule>
    <cfRule type="expression" dxfId="488" priority="87" stopIfTrue="1">
      <formula>IF(18&lt;0.86*C11,TRUE,FALSE)</formula>
    </cfRule>
  </conditionalFormatting>
  <conditionalFormatting sqref="J7">
    <cfRule type="expression" dxfId="487" priority="88" stopIfTrue="1">
      <formula>IF(19&gt;1.07*C11,TRUE,FALSE)</formula>
    </cfRule>
    <cfRule type="expression" dxfId="486" priority="89" stopIfTrue="1">
      <formula>IF(19&gt;=0.86*C11,TRUE,FALSE)</formula>
    </cfRule>
    <cfRule type="expression" dxfId="485" priority="90" stopIfTrue="1">
      <formula>IF(19&lt;0.51*C11,TRUE,FALSE)</formula>
    </cfRule>
    <cfRule type="expression" dxfId="484" priority="91" stopIfTrue="1">
      <formula>IF(19&lt;0.71*C11,TRUE,FALSE)</formula>
    </cfRule>
    <cfRule type="expression" dxfId="483" priority="92" stopIfTrue="1">
      <formula>IF(19&lt;0.86*C11,TRUE,FALSE)</formula>
    </cfRule>
  </conditionalFormatting>
  <conditionalFormatting sqref="J6">
    <cfRule type="expression" dxfId="482" priority="93" stopIfTrue="1">
      <formula>IF(20&gt;1.07*C11,TRUE,FALSE)</formula>
    </cfRule>
    <cfRule type="expression" dxfId="481" priority="94" stopIfTrue="1">
      <formula>IF(20&gt;=0.86*C11,TRUE,FALSE)</formula>
    </cfRule>
    <cfRule type="expression" dxfId="480" priority="95" stopIfTrue="1">
      <formula>IF(20&lt;0.71*C11,TRUE,FALSE)</formula>
    </cfRule>
    <cfRule type="expression" dxfId="479" priority="96" stopIfTrue="1">
      <formula>IF(20&lt;0.86*C11,TRUE,FALSE)</formula>
    </cfRule>
  </conditionalFormatting>
  <conditionalFormatting sqref="J5">
    <cfRule type="expression" dxfId="478" priority="97" stopIfTrue="1">
      <formula>IF(21&gt;1.07*C11,TRUE,FALSE)</formula>
    </cfRule>
    <cfRule type="expression" dxfId="477" priority="98" stopIfTrue="1">
      <formula>IF(21&gt;=0.86*C11,TRUE,FALSE)</formula>
    </cfRule>
    <cfRule type="expression" dxfId="476" priority="99" stopIfTrue="1">
      <formula>IF(21&lt;0.71*C11,TRUE,FALSE)</formula>
    </cfRule>
    <cfRule type="expression" dxfId="475" priority="100" stopIfTrue="1">
      <formula>IF(21&lt;0.86*C11,TRUE,FALSE)</formula>
    </cfRule>
  </conditionalFormatting>
  <conditionalFormatting sqref="J4">
    <cfRule type="expression" dxfId="474" priority="101" stopIfTrue="1">
      <formula>IF(22&gt;1.07*C11,TRUE,FALSE)</formula>
    </cfRule>
    <cfRule type="expression" dxfId="473" priority="102" stopIfTrue="1">
      <formula>IF(22&gt;=0.86*C11,TRUE,FALSE)</formula>
    </cfRule>
    <cfRule type="expression" dxfId="472" priority="103" stopIfTrue="1">
      <formula>IF(22&lt;0.71*C11,TRUE,FALSE)</formula>
    </cfRule>
    <cfRule type="expression" dxfId="471" priority="104" stopIfTrue="1">
      <formula>IF(22&lt;0.86*C11,TRUE,FALSE)</formula>
    </cfRule>
  </conditionalFormatting>
  <conditionalFormatting sqref="J3">
    <cfRule type="expression" dxfId="470" priority="105" stopIfTrue="1">
      <formula>IF(23&gt;1.07*C11,TRUE,FALSE)</formula>
    </cfRule>
    <cfRule type="expression" dxfId="469" priority="106" stopIfTrue="1">
      <formula>IF(23&gt;=0.86*C11,TRUE,FALSE)</formula>
    </cfRule>
    <cfRule type="expression" dxfId="468" priority="107" stopIfTrue="1">
      <formula>IF(23&lt;0.71*C11,TRUE,FALSE)</formula>
    </cfRule>
    <cfRule type="expression" dxfId="467" priority="108" stopIfTrue="1">
      <formula>IF(23&lt;0.86*C11,TRUE,FALSE)</formula>
    </cfRule>
  </conditionalFormatting>
  <conditionalFormatting sqref="J20">
    <cfRule type="expression" dxfId="466" priority="109" stopIfTrue="1">
      <formula>IF(6&gt;1.07*C11,TRUE,FALSE)</formula>
    </cfRule>
    <cfRule type="expression" dxfId="465" priority="110" stopIfTrue="1">
      <formula>IF(6&gt;=0.86*C11,TRUE,FALSE)</formula>
    </cfRule>
    <cfRule type="expression" dxfId="464" priority="111" stopIfTrue="1">
      <formula>IF(6&lt;0.55*C11,TRUE,FALSE)</formula>
    </cfRule>
    <cfRule type="expression" dxfId="463" priority="112" stopIfTrue="1">
      <formula>IF(6&lt;0.71*C11,TRUE,FALSE)</formula>
    </cfRule>
    <cfRule type="expression" dxfId="462" priority="113" stopIfTrue="1">
      <formula>IF(6&lt;0.86*C11,TRUE,FALSE)</formula>
    </cfRule>
  </conditionalFormatting>
  <conditionalFormatting sqref="B8">
    <cfRule type="cellIs" dxfId="461" priority="6" stopIfTrue="1" operator="equal">
      <formula>0</formula>
    </cfRule>
    <cfRule type="cellIs" dxfId="460" priority="7" stopIfTrue="1" operator="lessThan">
      <formula>18.5</formula>
    </cfRule>
    <cfRule type="cellIs" dxfId="459" priority="8" stopIfTrue="1" operator="lessThan">
      <formula>25</formula>
    </cfRule>
    <cfRule type="cellIs" dxfId="458" priority="9" stopIfTrue="1" operator="between">
      <formula>30</formula>
      <formula>0.899999999999999</formula>
    </cfRule>
    <cfRule type="cellIs" dxfId="457" priority="10" stopIfTrue="1" operator="greaterThanOrEqual">
      <formula>30</formula>
    </cfRule>
  </conditionalFormatting>
  <conditionalFormatting sqref="C8">
    <cfRule type="cellIs" dxfId="456" priority="1" stopIfTrue="1" operator="equal">
      <formula>0</formula>
    </cfRule>
    <cfRule type="cellIs" dxfId="455" priority="2" stopIfTrue="1" operator="lessThan">
      <formula>18.5</formula>
    </cfRule>
    <cfRule type="cellIs" dxfId="454" priority="3" stopIfTrue="1" operator="lessThan">
      <formula>25</formula>
    </cfRule>
    <cfRule type="cellIs" dxfId="453" priority="4" stopIfTrue="1" operator="between">
      <formula>30</formula>
      <formula>0.899999999999999</formula>
    </cfRule>
    <cfRule type="cellIs" dxfId="452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opLeftCell="A5" zoomScale="150" zoomScaleNormal="150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173" t="s">
        <v>89</v>
      </c>
      <c r="B1" s="174"/>
      <c r="C1" s="174"/>
      <c r="D1" s="175">
        <v>43806</v>
      </c>
      <c r="E1" s="176"/>
      <c r="F1" s="120"/>
      <c r="G1" s="177" t="s">
        <v>88</v>
      </c>
      <c r="H1" s="178"/>
      <c r="I1" s="179"/>
      <c r="J1" s="180" t="s">
        <v>87</v>
      </c>
      <c r="K1" s="163"/>
      <c r="L1" s="182" t="s">
        <v>86</v>
      </c>
      <c r="M1" s="183"/>
      <c r="N1" s="183"/>
      <c r="O1" s="184"/>
      <c r="P1" s="162"/>
      <c r="Q1" s="114"/>
      <c r="R1" s="114"/>
    </row>
    <row r="2" spans="1:23" ht="20" customHeight="1" thickBot="1" x14ac:dyDescent="0.25">
      <c r="A2" s="148" t="s">
        <v>85</v>
      </c>
      <c r="B2" s="185" t="s">
        <v>95</v>
      </c>
      <c r="C2" s="186"/>
      <c r="D2" s="186"/>
      <c r="E2" s="187"/>
      <c r="F2" s="161"/>
      <c r="G2" s="160" t="s">
        <v>83</v>
      </c>
      <c r="H2" s="159" t="s">
        <v>82</v>
      </c>
      <c r="I2" s="158" t="s">
        <v>81</v>
      </c>
      <c r="J2" s="181"/>
      <c r="K2" s="87"/>
      <c r="L2" s="157" t="s">
        <v>80</v>
      </c>
      <c r="M2" s="188"/>
      <c r="N2" s="189"/>
      <c r="O2" s="156" t="s">
        <v>79</v>
      </c>
      <c r="P2" s="120"/>
      <c r="Q2" s="114"/>
      <c r="R2" s="114"/>
    </row>
    <row r="3" spans="1:23" ht="20" customHeight="1" x14ac:dyDescent="0.2">
      <c r="A3" s="148" t="s">
        <v>78</v>
      </c>
      <c r="B3" s="185" t="s">
        <v>94</v>
      </c>
      <c r="C3" s="186"/>
      <c r="D3" s="186"/>
      <c r="E3" s="187"/>
      <c r="F3" s="140"/>
      <c r="G3" s="99">
        <v>18</v>
      </c>
      <c r="H3" s="98"/>
      <c r="I3" s="97">
        <f>(H3/E6)</f>
        <v>0</v>
      </c>
      <c r="J3" s="108" t="s">
        <v>76</v>
      </c>
      <c r="K3" s="81"/>
      <c r="L3" s="155" t="s">
        <v>75</v>
      </c>
      <c r="M3" s="190" t="s">
        <v>74</v>
      </c>
      <c r="N3" s="191"/>
      <c r="O3" s="154" t="s">
        <v>73</v>
      </c>
      <c r="P3" s="153"/>
      <c r="Q3" s="153"/>
      <c r="R3" s="153"/>
      <c r="W3" s="134"/>
    </row>
    <row r="4" spans="1:23" ht="20" customHeight="1" x14ac:dyDescent="0.2">
      <c r="A4" s="148" t="s">
        <v>72</v>
      </c>
      <c r="B4" s="152" t="s">
        <v>71</v>
      </c>
      <c r="C4" s="192" t="s">
        <v>70</v>
      </c>
      <c r="D4" s="193"/>
      <c r="E4" s="151">
        <f ca="1">YEAR(TODAY())-YEAR(B5)</f>
        <v>63</v>
      </c>
      <c r="F4" s="140"/>
      <c r="G4" s="99">
        <v>17</v>
      </c>
      <c r="H4" s="98"/>
      <c r="I4" s="97">
        <f>(H4/E6)</f>
        <v>0</v>
      </c>
      <c r="J4" s="108" t="s">
        <v>69</v>
      </c>
      <c r="K4" s="81"/>
      <c r="L4" s="150" t="s">
        <v>68</v>
      </c>
      <c r="M4" s="194" t="s">
        <v>67</v>
      </c>
      <c r="N4" s="195"/>
      <c r="O4" s="149" t="s">
        <v>66</v>
      </c>
      <c r="P4" s="114"/>
      <c r="Q4" s="110"/>
      <c r="R4" s="110"/>
    </row>
    <row r="5" spans="1:23" ht="20" customHeight="1" x14ac:dyDescent="0.2">
      <c r="A5" s="148" t="s">
        <v>65</v>
      </c>
      <c r="B5" s="147">
        <v>20508</v>
      </c>
      <c r="C5" s="146" t="s">
        <v>64</v>
      </c>
      <c r="D5" s="146"/>
      <c r="E5" s="145">
        <f ca="1">IF(B4="M",220-YEAR(A32)+YEAR(A33),226-YEAR(A32)+YEAR(A33))</f>
        <v>157</v>
      </c>
      <c r="F5" s="140"/>
      <c r="G5" s="99">
        <v>16</v>
      </c>
      <c r="H5" s="98"/>
      <c r="I5" s="97">
        <f>(H5/E6)</f>
        <v>0</v>
      </c>
      <c r="J5" s="108" t="s">
        <v>63</v>
      </c>
      <c r="K5" s="81"/>
      <c r="L5" s="144" t="s">
        <v>62</v>
      </c>
      <c r="M5" s="196" t="s">
        <v>61</v>
      </c>
      <c r="N5" s="197"/>
      <c r="O5" s="143" t="s">
        <v>60</v>
      </c>
      <c r="P5" s="76"/>
      <c r="Q5" s="110"/>
      <c r="R5" s="110"/>
    </row>
    <row r="6" spans="1:23" ht="20" customHeight="1" x14ac:dyDescent="0.2">
      <c r="A6" s="137" t="s">
        <v>59</v>
      </c>
      <c r="B6" s="164">
        <v>14.4</v>
      </c>
      <c r="C6" s="142" t="s">
        <v>58</v>
      </c>
      <c r="D6" s="142"/>
      <c r="E6" s="141">
        <v>176</v>
      </c>
      <c r="F6" s="140"/>
      <c r="G6" s="99">
        <v>15</v>
      </c>
      <c r="H6" s="98"/>
      <c r="I6" s="97">
        <f>(H6/E6)</f>
        <v>0</v>
      </c>
      <c r="J6" s="108" t="s">
        <v>57</v>
      </c>
      <c r="K6" s="81"/>
      <c r="L6" s="139" t="s">
        <v>56</v>
      </c>
      <c r="M6" s="171" t="s">
        <v>55</v>
      </c>
      <c r="N6" s="172"/>
      <c r="O6" s="138" t="s">
        <v>54</v>
      </c>
      <c r="P6" s="76"/>
      <c r="Q6" s="110"/>
      <c r="R6" s="110"/>
    </row>
    <row r="7" spans="1:23" ht="20" customHeight="1" thickBot="1" x14ac:dyDescent="0.25">
      <c r="A7" s="137" t="s">
        <v>53</v>
      </c>
      <c r="B7" s="164">
        <v>1.78</v>
      </c>
      <c r="C7" s="137" t="s">
        <v>52</v>
      </c>
      <c r="D7" s="185">
        <v>85</v>
      </c>
      <c r="E7" s="198"/>
      <c r="F7" s="86"/>
      <c r="G7" s="99">
        <v>14</v>
      </c>
      <c r="H7" s="98"/>
      <c r="I7" s="97">
        <f>(H7/E6)</f>
        <v>0</v>
      </c>
      <c r="J7" s="108" t="s">
        <v>51</v>
      </c>
      <c r="K7" s="81"/>
      <c r="L7" s="136" t="s">
        <v>50</v>
      </c>
      <c r="M7" s="199" t="s">
        <v>49</v>
      </c>
      <c r="N7" s="200"/>
      <c r="O7" s="135" t="s">
        <v>48</v>
      </c>
      <c r="P7" s="114"/>
      <c r="Q7" s="110"/>
      <c r="R7" s="110"/>
      <c r="U7" s="134"/>
    </row>
    <row r="8" spans="1:23" ht="20" customHeight="1" thickTop="1" thickBot="1" x14ac:dyDescent="0.25">
      <c r="A8" s="133" t="s">
        <v>47</v>
      </c>
      <c r="B8" s="132">
        <f>D7/(B7*B7)</f>
        <v>26.82742078020452</v>
      </c>
      <c r="C8" s="201"/>
      <c r="D8" s="202"/>
      <c r="E8" s="203"/>
      <c r="F8" s="86"/>
      <c r="G8" s="99">
        <v>13</v>
      </c>
      <c r="H8" s="98"/>
      <c r="I8" s="97">
        <f>(H8/E6)</f>
        <v>0</v>
      </c>
      <c r="J8" s="108" t="s">
        <v>46</v>
      </c>
      <c r="K8" s="81"/>
      <c r="L8" s="131"/>
      <c r="M8" s="130"/>
      <c r="N8" s="130"/>
      <c r="O8" s="129"/>
      <c r="P8" s="114"/>
      <c r="Q8" s="128"/>
      <c r="R8" s="110"/>
    </row>
    <row r="9" spans="1:23" ht="19.5" customHeight="1" thickTop="1" thickBot="1" x14ac:dyDescent="0.25">
      <c r="D9" s="127"/>
      <c r="E9" s="127"/>
      <c r="F9" s="86"/>
      <c r="G9" s="99">
        <v>12</v>
      </c>
      <c r="H9" s="98"/>
      <c r="I9" s="97">
        <f>(H9/E6)</f>
        <v>0</v>
      </c>
      <c r="J9" s="108" t="s">
        <v>45</v>
      </c>
      <c r="K9" s="81"/>
      <c r="L9" s="204" t="s">
        <v>44</v>
      </c>
      <c r="M9" s="205"/>
      <c r="N9" s="205"/>
      <c r="O9" s="206"/>
      <c r="P9" s="114"/>
      <c r="Q9" s="110"/>
      <c r="R9" s="110"/>
    </row>
    <row r="10" spans="1:23" ht="20" customHeight="1" thickTop="1" x14ac:dyDescent="0.2">
      <c r="A10" s="207" t="s">
        <v>43</v>
      </c>
      <c r="B10" s="208"/>
      <c r="C10" s="209"/>
      <c r="F10" s="86"/>
      <c r="G10" s="99">
        <v>11</v>
      </c>
      <c r="H10" s="98"/>
      <c r="I10" s="97">
        <f>(H10/E6)</f>
        <v>0</v>
      </c>
      <c r="J10" s="108" t="s">
        <v>42</v>
      </c>
      <c r="K10" s="126"/>
      <c r="L10" s="210"/>
      <c r="M10" s="211"/>
      <c r="N10" s="212"/>
      <c r="O10" s="213"/>
      <c r="P10" s="125"/>
      <c r="Q10" s="110"/>
      <c r="R10" s="110"/>
    </row>
    <row r="11" spans="1:23" ht="20" customHeight="1" x14ac:dyDescent="0.2">
      <c r="A11" s="124" t="s">
        <v>41</v>
      </c>
      <c r="B11" s="119" t="s">
        <v>27</v>
      </c>
      <c r="C11" s="123">
        <f>B6*95%</f>
        <v>13.68</v>
      </c>
      <c r="F11" s="86"/>
      <c r="G11" s="99">
        <v>10</v>
      </c>
      <c r="H11" s="98">
        <v>176</v>
      </c>
      <c r="I11" s="97">
        <f>(H11/E6)</f>
        <v>1</v>
      </c>
      <c r="J11" s="108" t="s">
        <v>40</v>
      </c>
      <c r="K11" s="81"/>
      <c r="L11" s="214"/>
      <c r="M11" s="215"/>
      <c r="N11" s="215"/>
      <c r="O11" s="216"/>
      <c r="P11" s="76"/>
      <c r="Q11" s="110"/>
      <c r="R11" s="110"/>
    </row>
    <row r="12" spans="1:23" ht="20" customHeight="1" thickBot="1" x14ac:dyDescent="0.25">
      <c r="A12" s="91" t="s">
        <v>39</v>
      </c>
      <c r="B12" s="122" t="s">
        <v>38</v>
      </c>
      <c r="C12" s="121">
        <f>C11*3.5</f>
        <v>47.879999999999995</v>
      </c>
      <c r="F12" s="86"/>
      <c r="G12" s="99">
        <v>9</v>
      </c>
      <c r="H12" s="98">
        <v>162</v>
      </c>
      <c r="I12" s="97">
        <f>(H12/E6)</f>
        <v>0.92045454545454541</v>
      </c>
      <c r="J12" s="108" t="s">
        <v>37</v>
      </c>
      <c r="K12" s="81"/>
      <c r="L12" s="217"/>
      <c r="M12" s="218"/>
      <c r="N12" s="219"/>
      <c r="O12" s="220"/>
      <c r="P12" s="76"/>
      <c r="Q12" s="110"/>
      <c r="R12" s="110"/>
    </row>
    <row r="13" spans="1:23" ht="20" customHeight="1" thickTop="1" thickBot="1" x14ac:dyDescent="0.25">
      <c r="F13" s="86"/>
      <c r="G13" s="99">
        <v>8</v>
      </c>
      <c r="H13" s="98">
        <v>152</v>
      </c>
      <c r="I13" s="97">
        <f>(H13/E6)</f>
        <v>0.86363636363636365</v>
      </c>
      <c r="J13" s="108" t="s">
        <v>36</v>
      </c>
      <c r="K13" s="81"/>
      <c r="L13" s="221"/>
      <c r="M13" s="222"/>
      <c r="N13" s="222"/>
      <c r="O13" s="222"/>
      <c r="P13" s="76"/>
      <c r="Q13" s="110"/>
      <c r="R13" s="110"/>
    </row>
    <row r="14" spans="1:23" ht="20" customHeight="1" thickTop="1" thickBot="1" x14ac:dyDescent="0.25">
      <c r="A14" s="182" t="s">
        <v>35</v>
      </c>
      <c r="B14" s="183"/>
      <c r="C14" s="183"/>
      <c r="D14" s="184"/>
      <c r="E14" s="120"/>
      <c r="F14" s="86"/>
      <c r="G14" s="99">
        <v>7</v>
      </c>
      <c r="H14" s="98">
        <v>146</v>
      </c>
      <c r="I14" s="97">
        <f>(H14/E6)</f>
        <v>0.82954545454545459</v>
      </c>
      <c r="J14" s="108" t="s">
        <v>34</v>
      </c>
      <c r="K14" s="81"/>
      <c r="L14" s="223" t="s">
        <v>33</v>
      </c>
      <c r="M14" s="224"/>
      <c r="N14" s="224"/>
      <c r="O14" s="225"/>
      <c r="P14" s="114"/>
      <c r="Q14" s="110"/>
      <c r="R14" s="110"/>
    </row>
    <row r="15" spans="1:23" ht="20" customHeight="1" x14ac:dyDescent="0.2">
      <c r="A15" s="20"/>
      <c r="B15" s="119" t="s">
        <v>32</v>
      </c>
      <c r="C15" s="119" t="s">
        <v>31</v>
      </c>
      <c r="D15" s="118" t="s">
        <v>30</v>
      </c>
      <c r="E15" s="87"/>
      <c r="F15" s="86"/>
      <c r="G15" s="99">
        <v>6</v>
      </c>
      <c r="H15" s="98">
        <v>146</v>
      </c>
      <c r="I15" s="97">
        <f>(H15/E6)</f>
        <v>0.82954545454545459</v>
      </c>
      <c r="J15" s="108" t="s">
        <v>29</v>
      </c>
      <c r="K15" s="81"/>
      <c r="L15" s="117"/>
      <c r="M15" s="116"/>
      <c r="N15" s="116"/>
      <c r="O15" s="115"/>
      <c r="P15" s="114"/>
      <c r="Q15" s="110"/>
      <c r="R15" s="110"/>
    </row>
    <row r="16" spans="1:23" ht="20" customHeight="1" x14ac:dyDescent="0.2">
      <c r="A16" s="20"/>
      <c r="B16" s="113" t="s">
        <v>28</v>
      </c>
      <c r="C16" s="112" t="s">
        <v>27</v>
      </c>
      <c r="D16" s="111" t="s">
        <v>26</v>
      </c>
      <c r="E16" s="87"/>
      <c r="F16" s="86"/>
      <c r="G16" s="99">
        <v>5</v>
      </c>
      <c r="H16" s="98">
        <v>143</v>
      </c>
      <c r="I16" s="97">
        <f>(H16/E6)</f>
        <v>0.8125</v>
      </c>
      <c r="J16" s="108" t="s">
        <v>25</v>
      </c>
      <c r="K16" s="81"/>
      <c r="L16" s="107"/>
      <c r="M16" s="106"/>
      <c r="N16" s="106"/>
      <c r="O16" s="105"/>
      <c r="P16" s="76"/>
      <c r="Q16" s="110"/>
      <c r="R16" s="110"/>
    </row>
    <row r="17" spans="1:20" ht="20" customHeight="1" x14ac:dyDescent="0.2">
      <c r="A17" s="103" t="s">
        <v>24</v>
      </c>
      <c r="B17" s="102">
        <f>(1/24/(C11)*2)</f>
        <v>6.0916179337231965E-3</v>
      </c>
      <c r="C17" s="101">
        <f>IF(B17,3600*2/(HOUR(B17)*3600+MINUTE(B17)*60+SECOND(B17)),TEXT(,""))</f>
        <v>13.688212927756654</v>
      </c>
      <c r="D17" s="100" t="str">
        <f>IF(B17,TEXT(B17/2,"mm:ss"),TEXT(,""))</f>
        <v>04:23</v>
      </c>
      <c r="E17" s="87"/>
      <c r="F17" s="86"/>
      <c r="G17" s="99">
        <v>4</v>
      </c>
      <c r="H17" s="98">
        <v>140</v>
      </c>
      <c r="I17" s="97">
        <f>(H17/E6)</f>
        <v>0.79545454545454541</v>
      </c>
      <c r="J17" s="108" t="s">
        <v>23</v>
      </c>
      <c r="K17" s="81"/>
      <c r="L17" s="107"/>
      <c r="M17" s="106"/>
      <c r="N17" s="106"/>
      <c r="O17" s="105"/>
      <c r="P17" s="62"/>
      <c r="Q17" s="104"/>
      <c r="R17" s="104"/>
    </row>
    <row r="18" spans="1:20" ht="20" customHeight="1" x14ac:dyDescent="0.2">
      <c r="A18" s="103" t="s">
        <v>22</v>
      </c>
      <c r="B18" s="102" t="str">
        <f>IF(B17,TEXT(B17*5.6,"h:mm:ss"),TEXT(,""))</f>
        <v>0:49:07</v>
      </c>
      <c r="C18" s="101">
        <f>IF(B17,3600*10/(HOUR(B18)*3600+MINUTE(B18)*60+SECOND(B18)),TEXT(,""))</f>
        <v>12.215812690872074</v>
      </c>
      <c r="D18" s="100" t="str">
        <f>IF(B17,TEXT(B18/10,"mm:ss"),TEXT(,""))</f>
        <v>04:55</v>
      </c>
      <c r="E18" s="87"/>
      <c r="F18" s="86"/>
      <c r="G18" s="99">
        <v>3</v>
      </c>
      <c r="H18" s="109">
        <v>139</v>
      </c>
      <c r="I18" s="97">
        <f>(H18/E6)</f>
        <v>0.78977272727272729</v>
      </c>
      <c r="J18" s="108" t="s">
        <v>21</v>
      </c>
      <c r="K18" s="81"/>
      <c r="L18" s="107"/>
      <c r="M18" s="106"/>
      <c r="N18" s="106"/>
      <c r="O18" s="105"/>
      <c r="P18" s="62"/>
      <c r="Q18" s="104"/>
      <c r="R18" s="104"/>
    </row>
    <row r="19" spans="1:20" ht="19.5" customHeight="1" x14ac:dyDescent="0.2">
      <c r="A19" s="103" t="s">
        <v>7</v>
      </c>
      <c r="B19" s="102" t="str">
        <f>IF(B17,TEXT(1/24*21/C19, "h:mm:ss"),TEXT(,""))</f>
        <v>1:53:21</v>
      </c>
      <c r="C19" s="101">
        <f>IF(B17,C18-1.1,TEXT(,""))</f>
        <v>11.115812690872074</v>
      </c>
      <c r="D19" s="100" t="str">
        <f>IF(B17,TEXT(B19/21,"mm:ss"),TEXT(,""))</f>
        <v>05:24</v>
      </c>
      <c r="E19" s="87"/>
      <c r="F19" s="86"/>
      <c r="G19" s="99">
        <v>2</v>
      </c>
      <c r="H19" s="98">
        <v>120</v>
      </c>
      <c r="I19" s="97">
        <f>(H19/E6)</f>
        <v>0.68181818181818177</v>
      </c>
      <c r="J19" s="96" t="s">
        <v>20</v>
      </c>
      <c r="K19" s="81"/>
      <c r="L19" s="95"/>
      <c r="M19" s="94"/>
      <c r="N19" s="93"/>
      <c r="O19" s="92"/>
      <c r="P19" s="76"/>
    </row>
    <row r="20" spans="1:20" ht="20.25" customHeight="1" thickBot="1" x14ac:dyDescent="0.25">
      <c r="A20" s="91" t="s">
        <v>5</v>
      </c>
      <c r="B20" s="90" t="str">
        <f>IF(B17,TEXT(1/24*42.195/C20, "h:mm:ss"),TEXT(,""))</f>
        <v>4:12:46</v>
      </c>
      <c r="C20" s="89">
        <f>IF(B17,C19-1.1,TEXT(,""))</f>
        <v>10.015812690872075</v>
      </c>
      <c r="D20" s="88" t="str">
        <f>IF(B17,TEXT(B20/42.195,"mm:ss"),TEXT(,""))</f>
        <v>05:59</v>
      </c>
      <c r="E20" s="87"/>
      <c r="F20" s="86"/>
      <c r="G20" s="85">
        <v>1</v>
      </c>
      <c r="H20" s="84">
        <v>110</v>
      </c>
      <c r="I20" s="83">
        <f>(H20/E6)</f>
        <v>0.625</v>
      </c>
      <c r="J20" s="82" t="s">
        <v>19</v>
      </c>
      <c r="K20" s="81"/>
      <c r="L20" s="80"/>
      <c r="M20" s="79"/>
      <c r="N20" s="78"/>
      <c r="O20" s="77"/>
      <c r="P20" s="76"/>
    </row>
    <row r="21" spans="1:20" ht="14.25" customHeight="1" thickTop="1" thickBot="1" x14ac:dyDescent="0.25">
      <c r="A21" s="75"/>
      <c r="B21" s="74"/>
      <c r="C21" s="73"/>
      <c r="D21" s="73"/>
      <c r="E21" s="72"/>
      <c r="F21" s="71"/>
      <c r="G21" s="70"/>
      <c r="H21" s="70"/>
      <c r="I21" s="69"/>
      <c r="J21" s="68"/>
      <c r="K21" s="67"/>
      <c r="L21" s="66"/>
      <c r="M21" s="65"/>
      <c r="N21" s="64"/>
      <c r="O21" s="63"/>
      <c r="P21" s="62"/>
    </row>
    <row r="22" spans="1:20" ht="12.75" customHeight="1" thickBot="1" x14ac:dyDescent="0.2">
      <c r="A22" s="59"/>
      <c r="B22" s="59"/>
      <c r="C22" s="59"/>
      <c r="D22" s="59"/>
      <c r="E22" s="59"/>
      <c r="F22" s="61"/>
      <c r="G22" s="59"/>
      <c r="H22" s="59"/>
      <c r="I22" s="61"/>
      <c r="J22" s="60"/>
      <c r="K22" s="59"/>
      <c r="L22" s="59"/>
    </row>
    <row r="23" spans="1:20" ht="18.75" customHeight="1" thickTop="1" x14ac:dyDescent="0.2">
      <c r="A23" s="177" t="s">
        <v>18</v>
      </c>
      <c r="B23" s="178"/>
      <c r="C23" s="178"/>
      <c r="D23" s="178"/>
      <c r="E23" s="179"/>
      <c r="F23" s="44"/>
      <c r="G23" s="240" t="s">
        <v>17</v>
      </c>
      <c r="H23" s="241"/>
      <c r="I23" s="241"/>
      <c r="J23" s="244" t="s">
        <v>16</v>
      </c>
      <c r="K23" s="245"/>
      <c r="L23" s="244" t="s">
        <v>15</v>
      </c>
      <c r="M23" s="245"/>
      <c r="N23" s="244" t="s">
        <v>14</v>
      </c>
      <c r="O23" s="246"/>
      <c r="R23" s="226"/>
      <c r="S23" s="227"/>
      <c r="T23" s="227"/>
    </row>
    <row r="24" spans="1:20" ht="27" customHeight="1" x14ac:dyDescent="0.15">
      <c r="A24" s="58" t="str">
        <f>B2</f>
        <v>DUPONT</v>
      </c>
      <c r="B24" s="228" t="str">
        <f>B3</f>
        <v>Pierre</v>
      </c>
      <c r="C24" s="229"/>
      <c r="D24" s="228"/>
      <c r="E24" s="230"/>
      <c r="F24" s="57"/>
      <c r="G24" s="242"/>
      <c r="H24" s="243"/>
      <c r="I24" s="243"/>
      <c r="J24" s="56" t="s">
        <v>13</v>
      </c>
      <c r="K24" s="56" t="s">
        <v>12</v>
      </c>
      <c r="L24" s="56" t="s">
        <v>13</v>
      </c>
      <c r="M24" s="56" t="s">
        <v>12</v>
      </c>
      <c r="N24" s="56" t="s">
        <v>13</v>
      </c>
      <c r="O24" s="55" t="s">
        <v>12</v>
      </c>
      <c r="R24" s="226"/>
      <c r="S24" s="231"/>
      <c r="T24" s="166"/>
    </row>
    <row r="25" spans="1:20" ht="20" customHeight="1" x14ac:dyDescent="0.2">
      <c r="A25" s="53" t="s">
        <v>3</v>
      </c>
      <c r="B25" s="52">
        <v>0.6</v>
      </c>
      <c r="C25" s="52">
        <v>0.7</v>
      </c>
      <c r="D25" s="52">
        <v>0.8</v>
      </c>
      <c r="E25" s="51"/>
      <c r="F25" s="44"/>
      <c r="G25" s="232" t="s">
        <v>11</v>
      </c>
      <c r="H25" s="233"/>
      <c r="I25" s="234"/>
      <c r="J25" s="235">
        <f>C11</f>
        <v>13.68</v>
      </c>
      <c r="K25" s="236"/>
      <c r="L25" s="237">
        <f>1/24/$J25</f>
        <v>3.0458089668615983E-3</v>
      </c>
      <c r="M25" s="236"/>
      <c r="N25" s="237">
        <f>$L25/10</f>
        <v>3.0458089668615983E-4</v>
      </c>
      <c r="O25" s="238"/>
      <c r="R25" s="239"/>
      <c r="S25" s="239"/>
      <c r="T25" s="50"/>
    </row>
    <row r="26" spans="1:20" ht="20" customHeight="1" thickBot="1" x14ac:dyDescent="0.25">
      <c r="A26" s="49" t="s">
        <v>10</v>
      </c>
      <c r="B26" s="48">
        <f>E6*B25</f>
        <v>105.6</v>
      </c>
      <c r="C26" s="48">
        <f>E6*C25</f>
        <v>123.19999999999999</v>
      </c>
      <c r="D26" s="48">
        <f>E6*D25</f>
        <v>140.80000000000001</v>
      </c>
      <c r="E26" s="47"/>
      <c r="F26" s="44"/>
      <c r="G26" s="232" t="s">
        <v>9</v>
      </c>
      <c r="H26" s="233"/>
      <c r="I26" s="234"/>
      <c r="J26" s="43">
        <f>C11*85%</f>
        <v>11.628</v>
      </c>
      <c r="K26" s="43">
        <f>C11*92%</f>
        <v>12.585599999999999</v>
      </c>
      <c r="L26" s="42">
        <f>1/24/$J26</f>
        <v>3.5833046668959979E-3</v>
      </c>
      <c r="M26" s="42">
        <f>1/24/$K26</f>
        <v>3.3106619205017372E-3</v>
      </c>
      <c r="N26" s="42">
        <f>$L26/10</f>
        <v>3.583304666895998E-4</v>
      </c>
      <c r="O26" s="41">
        <f>$M26/10</f>
        <v>3.310661920501737E-4</v>
      </c>
      <c r="R26" s="239"/>
      <c r="S26" s="239"/>
      <c r="T26" s="165"/>
    </row>
    <row r="27" spans="1:20" ht="20" customHeight="1" x14ac:dyDescent="0.2">
      <c r="A27" s="46" t="s">
        <v>8</v>
      </c>
      <c r="B27" s="45">
        <v>0.8</v>
      </c>
      <c r="C27" s="45">
        <v>0.85</v>
      </c>
      <c r="D27" s="45">
        <v>0.9</v>
      </c>
      <c r="E27" s="31"/>
      <c r="F27" s="44"/>
      <c r="G27" s="247" t="s">
        <v>7</v>
      </c>
      <c r="H27" s="248"/>
      <c r="I27" s="249"/>
      <c r="J27" s="43">
        <f>C11*80%</f>
        <v>10.944000000000001</v>
      </c>
      <c r="K27" s="43">
        <f>C11*85%</f>
        <v>11.628</v>
      </c>
      <c r="L27" s="42">
        <f>1/24/$J27</f>
        <v>3.8072612085769974E-3</v>
      </c>
      <c r="M27" s="42">
        <f>1/24/$K27</f>
        <v>3.5833046668959979E-3</v>
      </c>
      <c r="N27" s="42">
        <f>$L27/10</f>
        <v>3.8072612085769973E-4</v>
      </c>
      <c r="O27" s="41">
        <f>$M27/10</f>
        <v>3.583304666895998E-4</v>
      </c>
      <c r="R27" s="239"/>
      <c r="S27" s="239"/>
      <c r="T27" s="165"/>
    </row>
    <row r="28" spans="1:20" ht="20" customHeight="1" thickBot="1" x14ac:dyDescent="0.25">
      <c r="A28" s="40" t="s">
        <v>6</v>
      </c>
      <c r="B28" s="39">
        <f>E6*B27</f>
        <v>140.80000000000001</v>
      </c>
      <c r="C28" s="39">
        <f>E6*C27</f>
        <v>149.6</v>
      </c>
      <c r="D28" s="39">
        <f>E6*D27</f>
        <v>158.4</v>
      </c>
      <c r="E28" s="31"/>
      <c r="F28" s="38"/>
      <c r="G28" s="250" t="s">
        <v>5</v>
      </c>
      <c r="H28" s="251"/>
      <c r="I28" s="252"/>
      <c r="J28" s="37">
        <f>C11*72%</f>
        <v>9.8495999999999988</v>
      </c>
      <c r="K28" s="37">
        <f>C11*80%</f>
        <v>10.944000000000001</v>
      </c>
      <c r="L28" s="36">
        <f>1/24/$J28</f>
        <v>4.2302902317522201E-3</v>
      </c>
      <c r="M28" s="36">
        <f>1/24/$K28</f>
        <v>3.8072612085769974E-3</v>
      </c>
      <c r="N28" s="35">
        <f>$L28/10</f>
        <v>4.23029023175222E-4</v>
      </c>
      <c r="O28" s="34">
        <f>$M28/10</f>
        <v>3.8072612085769973E-4</v>
      </c>
      <c r="R28" s="239"/>
      <c r="S28" s="239"/>
      <c r="T28" s="165"/>
    </row>
    <row r="29" spans="1:20" ht="20" customHeight="1" thickTop="1" x14ac:dyDescent="0.2">
      <c r="A29" s="33" t="s">
        <v>4</v>
      </c>
      <c r="B29" s="32">
        <v>0.9</v>
      </c>
      <c r="C29" s="32">
        <v>0.95</v>
      </c>
      <c r="D29" s="32">
        <v>1</v>
      </c>
      <c r="E29" s="31"/>
      <c r="F29" s="167"/>
      <c r="G29" s="253" t="s">
        <v>3</v>
      </c>
      <c r="H29" s="254"/>
      <c r="I29" s="255"/>
      <c r="J29" s="256" t="s">
        <v>2</v>
      </c>
      <c r="K29" s="257"/>
      <c r="L29" s="257"/>
      <c r="M29" s="257"/>
      <c r="N29" s="29"/>
      <c r="O29" s="28"/>
      <c r="P29" s="20"/>
      <c r="R29" s="239"/>
      <c r="S29" s="239"/>
      <c r="T29" s="165"/>
    </row>
    <row r="30" spans="1:20" ht="20" customHeight="1" thickBot="1" x14ac:dyDescent="0.25">
      <c r="A30" s="26" t="s">
        <v>1</v>
      </c>
      <c r="B30" s="25">
        <f>E6*B29</f>
        <v>158.4</v>
      </c>
      <c r="C30" s="25">
        <f>E6*C29</f>
        <v>167.2</v>
      </c>
      <c r="D30" s="25">
        <f>E6*D29</f>
        <v>176</v>
      </c>
      <c r="E30" s="24"/>
      <c r="F30" s="23"/>
      <c r="G30" s="253"/>
      <c r="H30" s="254"/>
      <c r="I30" s="255"/>
      <c r="J30" s="258"/>
      <c r="K30" s="259"/>
      <c r="L30" s="259"/>
      <c r="M30" s="259"/>
      <c r="N30" s="22"/>
      <c r="O30" s="21"/>
      <c r="P30" s="20"/>
      <c r="R30" s="260"/>
      <c r="S30" s="260"/>
      <c r="T30" s="19"/>
    </row>
    <row r="31" spans="1:20" ht="20" customHeight="1" thickTop="1" x14ac:dyDescent="0.2">
      <c r="A31" s="261" t="s">
        <v>0</v>
      </c>
      <c r="B31" s="262"/>
      <c r="C31" s="13"/>
      <c r="D31" s="6"/>
      <c r="E31" s="6"/>
      <c r="F31" s="8"/>
      <c r="G31" s="18"/>
      <c r="H31" s="18"/>
      <c r="I31" s="17"/>
      <c r="J31" s="263" t="s">
        <v>90</v>
      </c>
      <c r="K31" s="264"/>
      <c r="L31" s="264"/>
      <c r="M31" s="264"/>
      <c r="N31" s="264"/>
      <c r="O31" s="264"/>
      <c r="R31" s="16"/>
      <c r="S31" s="16"/>
      <c r="T31" s="16"/>
    </row>
    <row r="32" spans="1:20" ht="20" customHeight="1" x14ac:dyDescent="0.15">
      <c r="A32" s="15">
        <f ca="1">IF(D1,D1,TODAY())</f>
        <v>43806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20508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451" priority="26" stopIfTrue="1">
      <formula>IF($I11&gt;=0.9,TRUE,FALSE)</formula>
    </cfRule>
    <cfRule type="expression" dxfId="450" priority="27" stopIfTrue="1">
      <formula>IF($I11&lt;0.9,TRUE,FALSE)</formula>
    </cfRule>
  </conditionalFormatting>
  <conditionalFormatting sqref="I3:I20">
    <cfRule type="cellIs" dxfId="449" priority="21" stopIfTrue="1" operator="equal">
      <formula>0</formula>
    </cfRule>
    <cfRule type="cellIs" dxfId="448" priority="22" stopIfTrue="1" operator="lessThan">
      <formula>0.6</formula>
    </cfRule>
    <cfRule type="cellIs" dxfId="447" priority="23" stopIfTrue="1" operator="lessThan">
      <formula>0.8</formula>
    </cfRule>
    <cfRule type="cellIs" dxfId="446" priority="24" stopIfTrue="1" operator="between">
      <formula>0.8</formula>
      <formula>0.899999999999999</formula>
    </cfRule>
    <cfRule type="cellIs" dxfId="445" priority="25" stopIfTrue="1" operator="greaterThanOrEqual">
      <formula>0.9</formula>
    </cfRule>
  </conditionalFormatting>
  <conditionalFormatting sqref="H3:H20">
    <cfRule type="expression" dxfId="444" priority="16" stopIfTrue="1">
      <formula>IF($I3=0,TRUE,FALSE)</formula>
    </cfRule>
    <cfRule type="expression" dxfId="443" priority="17" stopIfTrue="1">
      <formula>IF($I3&lt;0.6,TRUE,FALSE)</formula>
    </cfRule>
    <cfRule type="expression" dxfId="442" priority="18" stopIfTrue="1">
      <formula>IF($I3&lt;0.8,TRUE,FALSE)</formula>
    </cfRule>
    <cfRule type="expression" dxfId="441" priority="19" stopIfTrue="1">
      <formula>IF($I3&lt;0.9,TRUE,FALSE)</formula>
    </cfRule>
    <cfRule type="expression" dxfId="440" priority="20" stopIfTrue="1">
      <formula>IF($I3&gt;=0.9,TRUE,FALSE)</formula>
    </cfRule>
  </conditionalFormatting>
  <conditionalFormatting sqref="G3:G20">
    <cfRule type="expression" dxfId="439" priority="11" stopIfTrue="1">
      <formula>IF($I3=0,TRUE,FALSE)</formula>
    </cfRule>
    <cfRule type="expression" dxfId="438" priority="12" stopIfTrue="1">
      <formula>IF($I3&lt;0.6,TRUE,FALSE)</formula>
    </cfRule>
    <cfRule type="expression" dxfId="437" priority="13" stopIfTrue="1">
      <formula>IF($I3&lt;0.8,TRUE,FALSE)</formula>
    </cfRule>
    <cfRule type="expression" dxfId="436" priority="14" stopIfTrue="1">
      <formula>IF($I3&lt;0.9,TRUE,FALSE)</formula>
    </cfRule>
    <cfRule type="expression" dxfId="435" priority="15" stopIfTrue="1">
      <formula>IF($I3&gt;=0.9,TRUE,FALSE)</formula>
    </cfRule>
  </conditionalFormatting>
  <conditionalFormatting sqref="J14">
    <cfRule type="expression" dxfId="434" priority="28">
      <formula>IF(12&lt;0.51*C11,TRUE,FALSE)</formula>
    </cfRule>
    <cfRule type="expression" dxfId="433" priority="29" stopIfTrue="1">
      <formula>IF(12&gt;1.07*C11,TRUE,FALSE)</formula>
    </cfRule>
    <cfRule type="expression" dxfId="432" priority="30" stopIfTrue="1">
      <formula>IF(12&gt;=0.86*C11,TRUE,FALSE)</formula>
    </cfRule>
    <cfRule type="expression" dxfId="431" priority="31" stopIfTrue="1">
      <formula>IF(12&lt;0.71*C11,TRUE,FALSE)</formula>
    </cfRule>
    <cfRule type="expression" dxfId="430" priority="32" stopIfTrue="1">
      <formula>IF(12&lt;0.86*C11,TRUE,FALSE)</formula>
    </cfRule>
  </conditionalFormatting>
  <conditionalFormatting sqref="J19">
    <cfRule type="expression" dxfId="429" priority="33" stopIfTrue="1">
      <formula>IF(7&gt;1.07*C11,TRUE,FALSE)</formula>
    </cfRule>
    <cfRule type="expression" dxfId="428" priority="34" stopIfTrue="1">
      <formula>IF(7&gt;=0.86*C11,TRUE,FALSE)</formula>
    </cfRule>
    <cfRule type="expression" dxfId="427" priority="35" stopIfTrue="1">
      <formula>IF(7&lt;0.51*C11,TRUE,FALSE)</formula>
    </cfRule>
    <cfRule type="expression" dxfId="426" priority="36" stopIfTrue="1">
      <formula>IF(7&lt;0.71*C11,TRUE,FALSE)</formula>
    </cfRule>
    <cfRule type="expression" dxfId="425" priority="37" stopIfTrue="1">
      <formula>IF(7&lt;0.86*C11,TRUE,FALSE)</formula>
    </cfRule>
  </conditionalFormatting>
  <conditionalFormatting sqref="J18">
    <cfRule type="expression" dxfId="424" priority="38" stopIfTrue="1">
      <formula>IF(8&gt;1.07*C11,TRUE,FALSE)</formula>
    </cfRule>
    <cfRule type="expression" dxfId="423" priority="39" stopIfTrue="1">
      <formula>IF(8&gt;=0.86*C11,TRUE,FALSE)</formula>
    </cfRule>
    <cfRule type="expression" dxfId="422" priority="40" stopIfTrue="1">
      <formula>IF(8&lt;0.51*C11,TRUE,FALSE)</formula>
    </cfRule>
    <cfRule type="expression" dxfId="421" priority="41" stopIfTrue="1">
      <formula>IF(8&lt;0.71*C11,TRUE,FALSE)</formula>
    </cfRule>
    <cfRule type="expression" dxfId="420" priority="42" stopIfTrue="1">
      <formula>IF(8&lt;0.86*C11,TRUE,FALSE)</formula>
    </cfRule>
  </conditionalFormatting>
  <conditionalFormatting sqref="J17">
    <cfRule type="expression" dxfId="419" priority="43" stopIfTrue="1">
      <formula>IF(9&gt;1.07*C11,TRUE,FALSE)</formula>
    </cfRule>
    <cfRule type="expression" dxfId="418" priority="44" stopIfTrue="1">
      <formula>IF(9&gt;=0.86*C11,TRUE,FALSE)</formula>
    </cfRule>
    <cfRule type="expression" dxfId="417" priority="45" stopIfTrue="1">
      <formula>IF(9&lt;0.51*C11,TRUE,FALSE)</formula>
    </cfRule>
    <cfRule type="expression" dxfId="416" priority="46" stopIfTrue="1">
      <formula>IF(9&lt;0.71*C11,TRUE,FALSE)</formula>
    </cfRule>
    <cfRule type="expression" dxfId="415" priority="47" stopIfTrue="1">
      <formula>IF(9&lt;0.86*C11,TRUE,FALSE)</formula>
    </cfRule>
  </conditionalFormatting>
  <conditionalFormatting sqref="J16">
    <cfRule type="expression" dxfId="414" priority="48" stopIfTrue="1">
      <formula>IF(10&gt;1.07*C11,TRUE,FALSE)</formula>
    </cfRule>
    <cfRule type="expression" dxfId="413" priority="49" stopIfTrue="1">
      <formula>IF(10&gt;=0.86*C11,TRUE,FALSE)</formula>
    </cfRule>
    <cfRule type="expression" dxfId="412" priority="50" stopIfTrue="1">
      <formula>IF(10&lt;0.51*C11,TRUE,FALSE)</formula>
    </cfRule>
    <cfRule type="expression" dxfId="411" priority="51" stopIfTrue="1">
      <formula>IF(10&lt;0.73*C11,TRUE,FALSE)</formula>
    </cfRule>
    <cfRule type="expression" dxfId="410" priority="52" stopIfTrue="1">
      <formula>IF(10&lt;0.86*C11,TRUE,FALSE)</formula>
    </cfRule>
  </conditionalFormatting>
  <conditionalFormatting sqref="J15">
    <cfRule type="expression" dxfId="409" priority="53" stopIfTrue="1">
      <formula>IF(11&gt;1.07*C11,TRUE,FALSE)</formula>
    </cfRule>
    <cfRule type="expression" dxfId="408" priority="54" stopIfTrue="1">
      <formula>IF(11&gt;=0.86*C11,TRUE,FALSE)</formula>
    </cfRule>
    <cfRule type="expression" dxfId="407" priority="55" stopIfTrue="1">
      <formula>IF(11&lt;0.51*C11,TRUE,FALSE)</formula>
    </cfRule>
    <cfRule type="expression" dxfId="406" priority="56" stopIfTrue="1">
      <formula>IF(11&lt;0.71*C11,TRUE,FALSE)</formula>
    </cfRule>
    <cfRule type="expression" dxfId="405" priority="57" stopIfTrue="1">
      <formula>IF(11&lt;0.86*C11,TRUE,FALSE)</formula>
    </cfRule>
  </conditionalFormatting>
  <conditionalFormatting sqref="J13">
    <cfRule type="expression" dxfId="404" priority="58" stopIfTrue="1">
      <formula>IF(13&gt;1.07*C11,TRUE,FALSE)</formula>
    </cfRule>
    <cfRule type="expression" dxfId="403" priority="59" stopIfTrue="1">
      <formula>IF(13&gt;=0.86*C11,TRUE,FALSE)</formula>
    </cfRule>
    <cfRule type="expression" dxfId="402" priority="60" stopIfTrue="1">
      <formula>IF(13&lt;0.51*C11,TRUE,FALSE)</formula>
    </cfRule>
    <cfRule type="expression" dxfId="401" priority="61" stopIfTrue="1">
      <formula>IF(13&lt;0.71*C11,TRUE,FALSE)</formula>
    </cfRule>
    <cfRule type="expression" dxfId="400" priority="62" stopIfTrue="1">
      <formula>IF(13&lt;0.86*C11,TRUE,FALSE)</formula>
    </cfRule>
  </conditionalFormatting>
  <conditionalFormatting sqref="J12">
    <cfRule type="expression" dxfId="399" priority="63" stopIfTrue="1">
      <formula>IF(14&gt;1.07*C11,TRUE,FALSE)</formula>
    </cfRule>
    <cfRule type="expression" dxfId="398" priority="64" stopIfTrue="1">
      <formula>IF(14&gt;=0.86*C11,TRUE,FALSE)</formula>
    </cfRule>
    <cfRule type="expression" dxfId="397" priority="65" stopIfTrue="1">
      <formula>IF(14&lt;0.51*C11,TRUE,FALSE)</formula>
    </cfRule>
    <cfRule type="expression" dxfId="396" priority="66" stopIfTrue="1">
      <formula>IF(14&lt;0.71*C11,TRUE,FALSE)</formula>
    </cfRule>
    <cfRule type="expression" dxfId="395" priority="67" stopIfTrue="1">
      <formula>IF(14&lt;0.86*C11,TRUE,FALSE)</formula>
    </cfRule>
  </conditionalFormatting>
  <conditionalFormatting sqref="J11">
    <cfRule type="expression" dxfId="394" priority="68" stopIfTrue="1">
      <formula>IF(15&gt;1.07*C11,TRUE,FALSE)</formula>
    </cfRule>
    <cfRule type="expression" dxfId="393" priority="69" stopIfTrue="1">
      <formula>IF(15&gt;=0.86*C11,TRUE,FALSE)</formula>
    </cfRule>
    <cfRule type="expression" dxfId="392" priority="70">
      <formula>IF(15&lt;0.51*C11,TRUE,FALSE)</formula>
    </cfRule>
    <cfRule type="expression" dxfId="391" priority="71" stopIfTrue="1">
      <formula>IF(15&lt;0.71*C11,TRUE,FALSE)</formula>
    </cfRule>
    <cfRule type="expression" dxfId="390" priority="72" stopIfTrue="1">
      <formula>IF(15&lt;0.86*C11,TRUE,FALSE)</formula>
    </cfRule>
  </conditionalFormatting>
  <conditionalFormatting sqref="J10">
    <cfRule type="expression" dxfId="389" priority="73">
      <formula>IF(16&lt;0.51*C11,TRUE,FALSE)</formula>
    </cfRule>
    <cfRule type="expression" dxfId="388" priority="74" stopIfTrue="1">
      <formula>IF(16&gt;1.07*C11,TRUE,FALSE)</formula>
    </cfRule>
    <cfRule type="expression" dxfId="387" priority="75" stopIfTrue="1">
      <formula>IF(16&gt;=0.86*C11,TRUE,FALSE)</formula>
    </cfRule>
    <cfRule type="expression" dxfId="386" priority="76" stopIfTrue="1">
      <formula>IF(16&lt;0.71*C11,TRUE,FALSE)</formula>
    </cfRule>
    <cfRule type="expression" dxfId="385" priority="77" stopIfTrue="1">
      <formula>IF(16&lt;0.86*C11,TRUE,FALSE)</formula>
    </cfRule>
  </conditionalFormatting>
  <conditionalFormatting sqref="J9">
    <cfRule type="expression" dxfId="384" priority="78">
      <formula>IF(17&lt;0.51*C11,TRUE,FALSE)</formula>
    </cfRule>
    <cfRule type="expression" dxfId="383" priority="79" stopIfTrue="1">
      <formula>IF(17&gt;1.07*C11,TRUE,FALSE)</formula>
    </cfRule>
    <cfRule type="expression" dxfId="382" priority="80" stopIfTrue="1">
      <formula>IF(17&lt;0.71*C11,TRUE,FALSE)</formula>
    </cfRule>
    <cfRule type="expression" dxfId="381" priority="81" stopIfTrue="1">
      <formula>IF(17&lt;0.86*C11,TRUE,FALSE)</formula>
    </cfRule>
    <cfRule type="expression" dxfId="380" priority="82" stopIfTrue="1">
      <formula>IF(17&gt;=0.86*C11,TRUE,FALSE)</formula>
    </cfRule>
  </conditionalFormatting>
  <conditionalFormatting sqref="J8">
    <cfRule type="expression" dxfId="379" priority="83" stopIfTrue="1">
      <formula>IF(18&gt;1.07*C11,TRUE,FALSE)</formula>
    </cfRule>
    <cfRule type="expression" dxfId="378" priority="84" stopIfTrue="1">
      <formula>IF(18&gt;=0.86*C11,TRUE,FALSE)</formula>
    </cfRule>
    <cfRule type="expression" dxfId="377" priority="85" stopIfTrue="1">
      <formula>IF(18&lt;0.51*C11,TRUE,FALSE)</formula>
    </cfRule>
    <cfRule type="expression" dxfId="376" priority="86" stopIfTrue="1">
      <formula>IF(18&lt;0.71*C11,TRUE,FALSE)</formula>
    </cfRule>
    <cfRule type="expression" dxfId="375" priority="87" stopIfTrue="1">
      <formula>IF(18&lt;0.86*C11,TRUE,FALSE)</formula>
    </cfRule>
  </conditionalFormatting>
  <conditionalFormatting sqref="J7">
    <cfRule type="expression" dxfId="374" priority="88" stopIfTrue="1">
      <formula>IF(19&gt;1.07*C11,TRUE,FALSE)</formula>
    </cfRule>
    <cfRule type="expression" dxfId="373" priority="89" stopIfTrue="1">
      <formula>IF(19&gt;=0.86*C11,TRUE,FALSE)</formula>
    </cfRule>
    <cfRule type="expression" dxfId="372" priority="90" stopIfTrue="1">
      <formula>IF(19&lt;0.51*C11,TRUE,FALSE)</formula>
    </cfRule>
    <cfRule type="expression" dxfId="371" priority="91" stopIfTrue="1">
      <formula>IF(19&lt;0.71*C11,TRUE,FALSE)</formula>
    </cfRule>
    <cfRule type="expression" dxfId="370" priority="92" stopIfTrue="1">
      <formula>IF(19&lt;0.86*C11,TRUE,FALSE)</formula>
    </cfRule>
  </conditionalFormatting>
  <conditionalFormatting sqref="J6">
    <cfRule type="expression" dxfId="369" priority="93" stopIfTrue="1">
      <formula>IF(20&gt;1.07*C11,TRUE,FALSE)</formula>
    </cfRule>
    <cfRule type="expression" dxfId="368" priority="94" stopIfTrue="1">
      <formula>IF(20&gt;=0.86*C11,TRUE,FALSE)</formula>
    </cfRule>
    <cfRule type="expression" dxfId="367" priority="95" stopIfTrue="1">
      <formula>IF(20&lt;0.71*C11,TRUE,FALSE)</formula>
    </cfRule>
    <cfRule type="expression" dxfId="366" priority="96" stopIfTrue="1">
      <formula>IF(20&lt;0.86*C11,TRUE,FALSE)</formula>
    </cfRule>
  </conditionalFormatting>
  <conditionalFormatting sqref="J5">
    <cfRule type="expression" dxfId="365" priority="97" stopIfTrue="1">
      <formula>IF(21&gt;1.07*C11,TRUE,FALSE)</formula>
    </cfRule>
    <cfRule type="expression" dxfId="364" priority="98" stopIfTrue="1">
      <formula>IF(21&gt;=0.86*C11,TRUE,FALSE)</formula>
    </cfRule>
    <cfRule type="expression" dxfId="363" priority="99" stopIfTrue="1">
      <formula>IF(21&lt;0.71*C11,TRUE,FALSE)</formula>
    </cfRule>
    <cfRule type="expression" dxfId="362" priority="100" stopIfTrue="1">
      <formula>IF(21&lt;0.86*C11,TRUE,FALSE)</formula>
    </cfRule>
  </conditionalFormatting>
  <conditionalFormatting sqref="J4">
    <cfRule type="expression" dxfId="361" priority="101" stopIfTrue="1">
      <formula>IF(22&gt;1.07*C11,TRUE,FALSE)</formula>
    </cfRule>
    <cfRule type="expression" dxfId="360" priority="102" stopIfTrue="1">
      <formula>IF(22&gt;=0.86*C11,TRUE,FALSE)</formula>
    </cfRule>
    <cfRule type="expression" dxfId="359" priority="103" stopIfTrue="1">
      <formula>IF(22&lt;0.71*C11,TRUE,FALSE)</formula>
    </cfRule>
    <cfRule type="expression" dxfId="358" priority="104" stopIfTrue="1">
      <formula>IF(22&lt;0.86*C11,TRUE,FALSE)</formula>
    </cfRule>
  </conditionalFormatting>
  <conditionalFormatting sqref="J3">
    <cfRule type="expression" dxfId="357" priority="105" stopIfTrue="1">
      <formula>IF(23&gt;1.07*C11,TRUE,FALSE)</formula>
    </cfRule>
    <cfRule type="expression" dxfId="356" priority="106" stopIfTrue="1">
      <formula>IF(23&gt;=0.86*C11,TRUE,FALSE)</formula>
    </cfRule>
    <cfRule type="expression" dxfId="355" priority="107" stopIfTrue="1">
      <formula>IF(23&lt;0.71*C11,TRUE,FALSE)</formula>
    </cfRule>
    <cfRule type="expression" dxfId="354" priority="108" stopIfTrue="1">
      <formula>IF(23&lt;0.86*C11,TRUE,FALSE)</formula>
    </cfRule>
  </conditionalFormatting>
  <conditionalFormatting sqref="J20">
    <cfRule type="expression" dxfId="353" priority="109" stopIfTrue="1">
      <formula>IF(6&gt;1.07*C11,TRUE,FALSE)</formula>
    </cfRule>
    <cfRule type="expression" dxfId="352" priority="110" stopIfTrue="1">
      <formula>IF(6&gt;=0.86*C11,TRUE,FALSE)</formula>
    </cfRule>
    <cfRule type="expression" dxfId="351" priority="111" stopIfTrue="1">
      <formula>IF(6&lt;0.55*C11,TRUE,FALSE)</formula>
    </cfRule>
    <cfRule type="expression" dxfId="350" priority="112" stopIfTrue="1">
      <formula>IF(6&lt;0.71*C11,TRUE,FALSE)</formula>
    </cfRule>
    <cfRule type="expression" dxfId="349" priority="113" stopIfTrue="1">
      <formula>IF(6&lt;0.86*C11,TRUE,FALSE)</formula>
    </cfRule>
  </conditionalFormatting>
  <conditionalFormatting sqref="B8">
    <cfRule type="cellIs" dxfId="348" priority="6" stopIfTrue="1" operator="equal">
      <formula>0</formula>
    </cfRule>
    <cfRule type="cellIs" dxfId="347" priority="7" stopIfTrue="1" operator="lessThan">
      <formula>18.5</formula>
    </cfRule>
    <cfRule type="cellIs" dxfId="346" priority="8" stopIfTrue="1" operator="lessThan">
      <formula>25</formula>
    </cfRule>
    <cfRule type="cellIs" dxfId="345" priority="9" stopIfTrue="1" operator="between">
      <formula>30</formula>
      <formula>0.899999999999999</formula>
    </cfRule>
    <cfRule type="cellIs" dxfId="344" priority="10" stopIfTrue="1" operator="greaterThanOrEqual">
      <formula>30</formula>
    </cfRule>
  </conditionalFormatting>
  <conditionalFormatting sqref="C8">
    <cfRule type="cellIs" dxfId="343" priority="1" stopIfTrue="1" operator="equal">
      <formula>0</formula>
    </cfRule>
    <cfRule type="cellIs" dxfId="342" priority="2" stopIfTrue="1" operator="lessThan">
      <formula>18.5</formula>
    </cfRule>
    <cfRule type="cellIs" dxfId="341" priority="3" stopIfTrue="1" operator="lessThan">
      <formula>25</formula>
    </cfRule>
    <cfRule type="cellIs" dxfId="340" priority="4" stopIfTrue="1" operator="between">
      <formula>30</formula>
      <formula>0.899999999999999</formula>
    </cfRule>
    <cfRule type="cellIs" dxfId="339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GOFFIN S.</vt:lpstr>
      <vt:lpstr>GODEFROID P.</vt:lpstr>
      <vt:lpstr>SIMON F.</vt:lpstr>
      <vt:lpstr>STEINBACH A.</vt:lpstr>
      <vt:lpstr>HENNEBO C.</vt:lpstr>
      <vt:lpstr>NAJDOVSKI T.</vt:lpstr>
      <vt:lpstr>COMPERE M.</vt:lpstr>
      <vt:lpstr>DUBAR N.</vt:lpstr>
      <vt:lpstr>DUPONT P.</vt:lpstr>
      <vt:lpstr>HENDRICKX P.</vt:lpstr>
      <vt:lpstr>De Meester Th.</vt:lpstr>
      <vt:lpstr>KUYPERS E.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Kuypers</dc:creator>
  <cp:lastModifiedBy>Utilisateur de Microsoft Office</cp:lastModifiedBy>
  <dcterms:created xsi:type="dcterms:W3CDTF">2014-06-22T11:25:35Z</dcterms:created>
  <dcterms:modified xsi:type="dcterms:W3CDTF">2019-12-10T07:22:59Z</dcterms:modified>
</cp:coreProperties>
</file>