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bookViews>
    <workbookView xWindow="640" yWindow="1180" windowWidth="28160" windowHeight="16880" tabRatio="500" firstSheet="5" activeTab="17"/>
  </bookViews>
  <sheets>
    <sheet name="CASTERMAN G." sheetId="18" r:id="rId1"/>
    <sheet name="GALASTRO F." sheetId="17" r:id="rId2"/>
    <sheet name="BOMBEECK A." sheetId="16" r:id="rId3"/>
    <sheet name="REVENCU N." sheetId="15" r:id="rId4"/>
    <sheet name="DEHAYE A." sheetId="14" r:id="rId5"/>
    <sheet name="VAN HUFFEL A." sheetId="13" r:id="rId6"/>
    <sheet name="VANDERVORST M." sheetId="12" r:id="rId7"/>
    <sheet name="MAGOTTE O." sheetId="11" r:id="rId8"/>
    <sheet name="BOULANGER B." sheetId="10" r:id="rId9"/>
    <sheet name="LEPINE J-L." sheetId="9" r:id="rId10"/>
    <sheet name="TUMMERS P." sheetId="8" r:id="rId11"/>
    <sheet name="BRAMS H." sheetId="7" r:id="rId12"/>
    <sheet name="BRAHAM J." sheetId="6" r:id="rId13"/>
    <sheet name="CLAPUYT Ph." sheetId="5" r:id="rId14"/>
    <sheet name="DEPREZ A." sheetId="4" r:id="rId15"/>
    <sheet name="CAVIGAC G." sheetId="3" r:id="rId16"/>
    <sheet name="PAUWELS S." sheetId="2" r:id="rId17"/>
    <sheet name="KUYPERS E." sheetId="1" r:id="rId18"/>
  </sheets>
  <definedNames>
    <definedName name="_xlnm.Print_Area" localSheetId="2">'BOMBEECK A.'!$A$1:$O$31</definedName>
    <definedName name="_xlnm.Print_Area" localSheetId="8">'BOULANGER B.'!$A$1:$O$31</definedName>
    <definedName name="_xlnm.Print_Area" localSheetId="12">'BRAHAM J.'!$A$1:$O$31</definedName>
    <definedName name="_xlnm.Print_Area" localSheetId="11">'BRAMS H.'!$A$1:$O$31</definedName>
    <definedName name="_xlnm.Print_Area" localSheetId="0">'CASTERMAN G.'!$A$1:$O$31</definedName>
    <definedName name="_xlnm.Print_Area" localSheetId="15">'CAVIGAC G.'!$A$1:$O$31</definedName>
    <definedName name="_xlnm.Print_Area" localSheetId="13">'CLAPUYT Ph.'!$A$1:$O$31</definedName>
    <definedName name="_xlnm.Print_Area" localSheetId="4">'DEHAYE A.'!$A$1:$O$31</definedName>
    <definedName name="_xlnm.Print_Area" localSheetId="14">'DEPREZ A.'!$A$1:$O$31</definedName>
    <definedName name="_xlnm.Print_Area" localSheetId="1">'GALASTRO F.'!$A$1:$O$31</definedName>
    <definedName name="_xlnm.Print_Area" localSheetId="17">'KUYPERS E.'!$A$1:$O$31</definedName>
    <definedName name="_xlnm.Print_Area" localSheetId="9">'LEPINE J-L.'!$A$1:$O$31</definedName>
    <definedName name="_xlnm.Print_Area" localSheetId="7">'MAGOTTE O.'!$A$1:$O$31</definedName>
    <definedName name="_xlnm.Print_Area" localSheetId="16">'PAUWELS S.'!$A$1:$O$31</definedName>
    <definedName name="_xlnm.Print_Area" localSheetId="3">'REVENCU N.'!$A$1:$O$31</definedName>
    <definedName name="_xlnm.Print_Area" localSheetId="10">'TUMMERS P.'!$A$1:$O$31</definedName>
    <definedName name="_xlnm.Print_Area" localSheetId="5">'VAN HUFFEL A.'!$A$1:$O$31</definedName>
    <definedName name="_xlnm.Print_Area" localSheetId="6">'VANDERVORST M.'!$A$1:$O$31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18" l="1"/>
  <c r="A32" i="18"/>
  <c r="D30" i="18"/>
  <c r="C30" i="18"/>
  <c r="B30" i="18"/>
  <c r="C11" i="18"/>
  <c r="K28" i="18"/>
  <c r="M28" i="18"/>
  <c r="O28" i="18"/>
  <c r="J28" i="18"/>
  <c r="L28" i="18"/>
  <c r="N28" i="18"/>
  <c r="D28" i="18"/>
  <c r="C28" i="18"/>
  <c r="B28" i="18"/>
  <c r="K27" i="18"/>
  <c r="M27" i="18"/>
  <c r="O27" i="18"/>
  <c r="J27" i="18"/>
  <c r="L27" i="18"/>
  <c r="N27" i="18"/>
  <c r="K26" i="18"/>
  <c r="M26" i="18"/>
  <c r="O26" i="18"/>
  <c r="J26" i="18"/>
  <c r="L26" i="18"/>
  <c r="N26" i="18"/>
  <c r="D26" i="18"/>
  <c r="C26" i="18"/>
  <c r="B26" i="18"/>
  <c r="J25" i="18"/>
  <c r="L25" i="18"/>
  <c r="N25" i="18"/>
  <c r="B24" i="18"/>
  <c r="A24" i="18"/>
  <c r="I20" i="18"/>
  <c r="B17" i="18"/>
  <c r="B18" i="18"/>
  <c r="C18" i="18"/>
  <c r="C19" i="18"/>
  <c r="C20" i="18"/>
  <c r="B20" i="18"/>
  <c r="D20" i="18"/>
  <c r="I19" i="18"/>
  <c r="B19" i="18"/>
  <c r="D19" i="18"/>
  <c r="I18" i="18"/>
  <c r="D18" i="18"/>
  <c r="I17" i="18"/>
  <c r="D17" i="18"/>
  <c r="C17" i="18"/>
  <c r="I16" i="18"/>
  <c r="I15" i="18"/>
  <c r="I14" i="18"/>
  <c r="I13" i="18"/>
  <c r="I12" i="18"/>
  <c r="C12" i="18"/>
  <c r="I11" i="18"/>
  <c r="I10" i="18"/>
  <c r="I9" i="18"/>
  <c r="I8" i="18"/>
  <c r="B8" i="18"/>
  <c r="I7" i="18"/>
  <c r="I6" i="18"/>
  <c r="I5" i="18"/>
  <c r="E5" i="18"/>
  <c r="I4" i="18"/>
  <c r="E4" i="18"/>
  <c r="I3" i="18"/>
  <c r="A33" i="17"/>
  <c r="A32" i="17"/>
  <c r="D30" i="17"/>
  <c r="C30" i="17"/>
  <c r="B30" i="17"/>
  <c r="C11" i="17"/>
  <c r="K28" i="17"/>
  <c r="M28" i="17"/>
  <c r="O28" i="17"/>
  <c r="J28" i="17"/>
  <c r="L28" i="17"/>
  <c r="N28" i="17"/>
  <c r="D28" i="17"/>
  <c r="C28" i="17"/>
  <c r="B28" i="17"/>
  <c r="K27" i="17"/>
  <c r="M27" i="17"/>
  <c r="O27" i="17"/>
  <c r="J27" i="17"/>
  <c r="L27" i="17"/>
  <c r="N27" i="17"/>
  <c r="K26" i="17"/>
  <c r="M26" i="17"/>
  <c r="O26" i="17"/>
  <c r="J26" i="17"/>
  <c r="L26" i="17"/>
  <c r="N26" i="17"/>
  <c r="D26" i="17"/>
  <c r="C26" i="17"/>
  <c r="B26" i="17"/>
  <c r="J25" i="17"/>
  <c r="L25" i="17"/>
  <c r="N25" i="17"/>
  <c r="B24" i="17"/>
  <c r="A24" i="17"/>
  <c r="I20" i="17"/>
  <c r="B17" i="17"/>
  <c r="B18" i="17"/>
  <c r="C18" i="17"/>
  <c r="C19" i="17"/>
  <c r="C20" i="17"/>
  <c r="B20" i="17"/>
  <c r="D20" i="17"/>
  <c r="I19" i="17"/>
  <c r="B19" i="17"/>
  <c r="D19" i="17"/>
  <c r="I18" i="17"/>
  <c r="D18" i="17"/>
  <c r="I17" i="17"/>
  <c r="D17" i="17"/>
  <c r="C17" i="17"/>
  <c r="I16" i="17"/>
  <c r="I15" i="17"/>
  <c r="I14" i="17"/>
  <c r="I13" i="17"/>
  <c r="I12" i="17"/>
  <c r="C12" i="17"/>
  <c r="I11" i="17"/>
  <c r="I10" i="17"/>
  <c r="I9" i="17"/>
  <c r="I8" i="17"/>
  <c r="B8" i="17"/>
  <c r="I7" i="17"/>
  <c r="I6" i="17"/>
  <c r="I5" i="17"/>
  <c r="E5" i="17"/>
  <c r="I4" i="17"/>
  <c r="E4" i="17"/>
  <c r="I3" i="17"/>
  <c r="A33" i="16"/>
  <c r="A32" i="16"/>
  <c r="D30" i="16"/>
  <c r="C30" i="16"/>
  <c r="B30" i="16"/>
  <c r="C11" i="16"/>
  <c r="K28" i="16"/>
  <c r="M28" i="16"/>
  <c r="O28" i="16"/>
  <c r="J28" i="16"/>
  <c r="L28" i="16"/>
  <c r="N28" i="16"/>
  <c r="D28" i="16"/>
  <c r="C28" i="16"/>
  <c r="B28" i="16"/>
  <c r="K27" i="16"/>
  <c r="M27" i="16"/>
  <c r="O27" i="16"/>
  <c r="J27" i="16"/>
  <c r="L27" i="16"/>
  <c r="N27" i="16"/>
  <c r="K26" i="16"/>
  <c r="M26" i="16"/>
  <c r="O26" i="16"/>
  <c r="J26" i="16"/>
  <c r="L26" i="16"/>
  <c r="N26" i="16"/>
  <c r="D26" i="16"/>
  <c r="C26" i="16"/>
  <c r="B26" i="16"/>
  <c r="J25" i="16"/>
  <c r="L25" i="16"/>
  <c r="N25" i="16"/>
  <c r="B24" i="16"/>
  <c r="A24" i="16"/>
  <c r="I20" i="16"/>
  <c r="B17" i="16"/>
  <c r="B18" i="16"/>
  <c r="C18" i="16"/>
  <c r="C19" i="16"/>
  <c r="C20" i="16"/>
  <c r="B20" i="16"/>
  <c r="D20" i="16"/>
  <c r="I19" i="16"/>
  <c r="B19" i="16"/>
  <c r="D19" i="16"/>
  <c r="I18" i="16"/>
  <c r="D18" i="16"/>
  <c r="I17" i="16"/>
  <c r="D17" i="16"/>
  <c r="C17" i="16"/>
  <c r="I16" i="16"/>
  <c r="I15" i="16"/>
  <c r="I14" i="16"/>
  <c r="I13" i="16"/>
  <c r="I12" i="16"/>
  <c r="C12" i="16"/>
  <c r="I11" i="16"/>
  <c r="I10" i="16"/>
  <c r="I9" i="16"/>
  <c r="I8" i="16"/>
  <c r="B8" i="16"/>
  <c r="I7" i="16"/>
  <c r="I6" i="16"/>
  <c r="I5" i="16"/>
  <c r="E5" i="16"/>
  <c r="I4" i="16"/>
  <c r="E4" i="16"/>
  <c r="I3" i="16"/>
  <c r="A33" i="15"/>
  <c r="A32" i="15"/>
  <c r="D30" i="15"/>
  <c r="C30" i="15"/>
  <c r="B30" i="15"/>
  <c r="C11" i="15"/>
  <c r="K28" i="15"/>
  <c r="M28" i="15"/>
  <c r="O28" i="15"/>
  <c r="J28" i="15"/>
  <c r="L28" i="15"/>
  <c r="N28" i="15"/>
  <c r="D28" i="15"/>
  <c r="C28" i="15"/>
  <c r="B28" i="15"/>
  <c r="K27" i="15"/>
  <c r="M27" i="15"/>
  <c r="O27" i="15"/>
  <c r="J27" i="15"/>
  <c r="L27" i="15"/>
  <c r="N27" i="15"/>
  <c r="K26" i="15"/>
  <c r="M26" i="15"/>
  <c r="O26" i="15"/>
  <c r="J26" i="15"/>
  <c r="L26" i="15"/>
  <c r="N26" i="15"/>
  <c r="D26" i="15"/>
  <c r="C26" i="15"/>
  <c r="B26" i="15"/>
  <c r="J25" i="15"/>
  <c r="L25" i="15"/>
  <c r="N25" i="15"/>
  <c r="B24" i="15"/>
  <c r="A24" i="15"/>
  <c r="I20" i="15"/>
  <c r="B17" i="15"/>
  <c r="B18" i="15"/>
  <c r="C18" i="15"/>
  <c r="C19" i="15"/>
  <c r="C20" i="15"/>
  <c r="B20" i="15"/>
  <c r="D20" i="15"/>
  <c r="I19" i="15"/>
  <c r="B19" i="15"/>
  <c r="D19" i="15"/>
  <c r="I18" i="15"/>
  <c r="D18" i="15"/>
  <c r="I17" i="15"/>
  <c r="D17" i="15"/>
  <c r="C17" i="15"/>
  <c r="I16" i="15"/>
  <c r="I15" i="15"/>
  <c r="I14" i="15"/>
  <c r="I13" i="15"/>
  <c r="I12" i="15"/>
  <c r="C12" i="15"/>
  <c r="I11" i="15"/>
  <c r="I10" i="15"/>
  <c r="I9" i="15"/>
  <c r="I8" i="15"/>
  <c r="B8" i="15"/>
  <c r="I7" i="15"/>
  <c r="I6" i="15"/>
  <c r="I5" i="15"/>
  <c r="E5" i="15"/>
  <c r="I4" i="15"/>
  <c r="E4" i="15"/>
  <c r="I3" i="15"/>
  <c r="A33" i="14"/>
  <c r="A32" i="14"/>
  <c r="D30" i="14"/>
  <c r="C30" i="14"/>
  <c r="B30" i="14"/>
  <c r="C11" i="14"/>
  <c r="K28" i="14"/>
  <c r="M28" i="14"/>
  <c r="O28" i="14"/>
  <c r="J28" i="14"/>
  <c r="L28" i="14"/>
  <c r="N28" i="14"/>
  <c r="D28" i="14"/>
  <c r="C28" i="14"/>
  <c r="B28" i="14"/>
  <c r="K27" i="14"/>
  <c r="M27" i="14"/>
  <c r="O27" i="14"/>
  <c r="J27" i="14"/>
  <c r="L27" i="14"/>
  <c r="N27" i="14"/>
  <c r="K26" i="14"/>
  <c r="M26" i="14"/>
  <c r="O26" i="14"/>
  <c r="J26" i="14"/>
  <c r="L26" i="14"/>
  <c r="N26" i="14"/>
  <c r="D26" i="14"/>
  <c r="C26" i="14"/>
  <c r="B26" i="14"/>
  <c r="J25" i="14"/>
  <c r="L25" i="14"/>
  <c r="N25" i="14"/>
  <c r="B24" i="14"/>
  <c r="A24" i="14"/>
  <c r="I20" i="14"/>
  <c r="B17" i="14"/>
  <c r="B18" i="14"/>
  <c r="C18" i="14"/>
  <c r="C19" i="14"/>
  <c r="C20" i="14"/>
  <c r="B20" i="14"/>
  <c r="D20" i="14"/>
  <c r="I19" i="14"/>
  <c r="B19" i="14"/>
  <c r="D19" i="14"/>
  <c r="I18" i="14"/>
  <c r="D18" i="14"/>
  <c r="I17" i="14"/>
  <c r="D17" i="14"/>
  <c r="C17" i="14"/>
  <c r="I16" i="14"/>
  <c r="I15" i="14"/>
  <c r="I14" i="14"/>
  <c r="I13" i="14"/>
  <c r="I12" i="14"/>
  <c r="C12" i="14"/>
  <c r="I11" i="14"/>
  <c r="I10" i="14"/>
  <c r="I9" i="14"/>
  <c r="I8" i="14"/>
  <c r="B8" i="14"/>
  <c r="I7" i="14"/>
  <c r="I6" i="14"/>
  <c r="I5" i="14"/>
  <c r="E5" i="14"/>
  <c r="I4" i="14"/>
  <c r="E4" i="14"/>
  <c r="I3" i="14"/>
  <c r="A33" i="13"/>
  <c r="A32" i="13"/>
  <c r="D30" i="13"/>
  <c r="C30" i="13"/>
  <c r="B30" i="13"/>
  <c r="C11" i="13"/>
  <c r="K28" i="13"/>
  <c r="M28" i="13"/>
  <c r="O28" i="13"/>
  <c r="J28" i="13"/>
  <c r="L28" i="13"/>
  <c r="N28" i="13"/>
  <c r="D28" i="13"/>
  <c r="C28" i="13"/>
  <c r="B28" i="13"/>
  <c r="K27" i="13"/>
  <c r="M27" i="13"/>
  <c r="O27" i="13"/>
  <c r="J27" i="13"/>
  <c r="L27" i="13"/>
  <c r="N27" i="13"/>
  <c r="K26" i="13"/>
  <c r="M26" i="13"/>
  <c r="O26" i="13"/>
  <c r="J26" i="13"/>
  <c r="L26" i="13"/>
  <c r="N26" i="13"/>
  <c r="D26" i="13"/>
  <c r="C26" i="13"/>
  <c r="B26" i="13"/>
  <c r="J25" i="13"/>
  <c r="L25" i="13"/>
  <c r="N25" i="13"/>
  <c r="B24" i="13"/>
  <c r="A24" i="13"/>
  <c r="I20" i="13"/>
  <c r="B17" i="13"/>
  <c r="B18" i="13"/>
  <c r="C18" i="13"/>
  <c r="C19" i="13"/>
  <c r="C20" i="13"/>
  <c r="B20" i="13"/>
  <c r="D20" i="13"/>
  <c r="I19" i="13"/>
  <c r="B19" i="13"/>
  <c r="D19" i="13"/>
  <c r="I18" i="13"/>
  <c r="D18" i="13"/>
  <c r="I17" i="13"/>
  <c r="D17" i="13"/>
  <c r="C17" i="13"/>
  <c r="I16" i="13"/>
  <c r="I15" i="13"/>
  <c r="I14" i="13"/>
  <c r="I13" i="13"/>
  <c r="I12" i="13"/>
  <c r="C12" i="13"/>
  <c r="I11" i="13"/>
  <c r="I10" i="13"/>
  <c r="I9" i="13"/>
  <c r="I8" i="13"/>
  <c r="B8" i="13"/>
  <c r="I7" i="13"/>
  <c r="I6" i="13"/>
  <c r="I5" i="13"/>
  <c r="E5" i="13"/>
  <c r="I4" i="13"/>
  <c r="E4" i="13"/>
  <c r="I3" i="13"/>
  <c r="A33" i="12"/>
  <c r="A32" i="12"/>
  <c r="D30" i="12"/>
  <c r="C30" i="12"/>
  <c r="B30" i="12"/>
  <c r="C11" i="12"/>
  <c r="K28" i="12"/>
  <c r="M28" i="12"/>
  <c r="O28" i="12"/>
  <c r="J28" i="12"/>
  <c r="L28" i="12"/>
  <c r="N28" i="12"/>
  <c r="D28" i="12"/>
  <c r="C28" i="12"/>
  <c r="B28" i="12"/>
  <c r="K27" i="12"/>
  <c r="M27" i="12"/>
  <c r="O27" i="12"/>
  <c r="J27" i="12"/>
  <c r="L27" i="12"/>
  <c r="N27" i="12"/>
  <c r="K26" i="12"/>
  <c r="M26" i="12"/>
  <c r="O26" i="12"/>
  <c r="J26" i="12"/>
  <c r="L26" i="12"/>
  <c r="N26" i="12"/>
  <c r="D26" i="12"/>
  <c r="C26" i="12"/>
  <c r="B26" i="12"/>
  <c r="J25" i="12"/>
  <c r="L25" i="12"/>
  <c r="N25" i="12"/>
  <c r="B24" i="12"/>
  <c r="A24" i="12"/>
  <c r="I20" i="12"/>
  <c r="B17" i="12"/>
  <c r="B18" i="12"/>
  <c r="C18" i="12"/>
  <c r="C19" i="12"/>
  <c r="C20" i="12"/>
  <c r="B20" i="12"/>
  <c r="D20" i="12"/>
  <c r="I19" i="12"/>
  <c r="B19" i="12"/>
  <c r="D19" i="12"/>
  <c r="I18" i="12"/>
  <c r="D18" i="12"/>
  <c r="I17" i="12"/>
  <c r="D17" i="12"/>
  <c r="C17" i="12"/>
  <c r="I16" i="12"/>
  <c r="I15" i="12"/>
  <c r="I14" i="12"/>
  <c r="I13" i="12"/>
  <c r="I12" i="12"/>
  <c r="C12" i="12"/>
  <c r="I11" i="12"/>
  <c r="I10" i="12"/>
  <c r="I9" i="12"/>
  <c r="I8" i="12"/>
  <c r="B8" i="12"/>
  <c r="I7" i="12"/>
  <c r="I6" i="12"/>
  <c r="I5" i="12"/>
  <c r="E5" i="12"/>
  <c r="I4" i="12"/>
  <c r="E4" i="12"/>
  <c r="I3" i="12"/>
  <c r="A33" i="11"/>
  <c r="A32" i="11"/>
  <c r="D30" i="11"/>
  <c r="C30" i="11"/>
  <c r="B30" i="11"/>
  <c r="C11" i="11"/>
  <c r="K28" i="11"/>
  <c r="M28" i="11"/>
  <c r="O28" i="11"/>
  <c r="J28" i="11"/>
  <c r="L28" i="11"/>
  <c r="N28" i="11"/>
  <c r="D28" i="11"/>
  <c r="C28" i="11"/>
  <c r="B28" i="11"/>
  <c r="K27" i="11"/>
  <c r="M27" i="11"/>
  <c r="O27" i="11"/>
  <c r="J27" i="11"/>
  <c r="L27" i="11"/>
  <c r="N27" i="11"/>
  <c r="K26" i="11"/>
  <c r="M26" i="11"/>
  <c r="O26" i="11"/>
  <c r="J26" i="11"/>
  <c r="L26" i="11"/>
  <c r="N26" i="11"/>
  <c r="D26" i="11"/>
  <c r="C26" i="11"/>
  <c r="B26" i="11"/>
  <c r="J25" i="11"/>
  <c r="L25" i="11"/>
  <c r="N25" i="11"/>
  <c r="B24" i="11"/>
  <c r="A24" i="11"/>
  <c r="I20" i="11"/>
  <c r="B17" i="11"/>
  <c r="B18" i="11"/>
  <c r="C18" i="11"/>
  <c r="C19" i="11"/>
  <c r="C20" i="11"/>
  <c r="B20" i="11"/>
  <c r="D20" i="11"/>
  <c r="I19" i="11"/>
  <c r="B19" i="11"/>
  <c r="D19" i="11"/>
  <c r="I18" i="11"/>
  <c r="D18" i="11"/>
  <c r="I17" i="11"/>
  <c r="D17" i="11"/>
  <c r="C17" i="11"/>
  <c r="I16" i="11"/>
  <c r="I15" i="11"/>
  <c r="I14" i="11"/>
  <c r="I13" i="11"/>
  <c r="I12" i="11"/>
  <c r="C12" i="11"/>
  <c r="I11" i="11"/>
  <c r="I10" i="11"/>
  <c r="I9" i="11"/>
  <c r="I8" i="11"/>
  <c r="B8" i="11"/>
  <c r="I7" i="11"/>
  <c r="I6" i="11"/>
  <c r="I5" i="11"/>
  <c r="E5" i="11"/>
  <c r="I4" i="11"/>
  <c r="E4" i="11"/>
  <c r="I3" i="11"/>
  <c r="A33" i="10"/>
  <c r="A32" i="10"/>
  <c r="D30" i="10"/>
  <c r="C30" i="10"/>
  <c r="B30" i="10"/>
  <c r="C11" i="10"/>
  <c r="K28" i="10"/>
  <c r="M28" i="10"/>
  <c r="O28" i="10"/>
  <c r="J28" i="10"/>
  <c r="L28" i="10"/>
  <c r="N28" i="10"/>
  <c r="D28" i="10"/>
  <c r="C28" i="10"/>
  <c r="B28" i="10"/>
  <c r="K27" i="10"/>
  <c r="M27" i="10"/>
  <c r="O27" i="10"/>
  <c r="J27" i="10"/>
  <c r="L27" i="10"/>
  <c r="N27" i="10"/>
  <c r="K26" i="10"/>
  <c r="M26" i="10"/>
  <c r="O26" i="10"/>
  <c r="J26" i="10"/>
  <c r="L26" i="10"/>
  <c r="N26" i="10"/>
  <c r="D26" i="10"/>
  <c r="C26" i="10"/>
  <c r="B26" i="10"/>
  <c r="J25" i="10"/>
  <c r="L25" i="10"/>
  <c r="N25" i="10"/>
  <c r="B24" i="10"/>
  <c r="A24" i="10"/>
  <c r="I20" i="10"/>
  <c r="B17" i="10"/>
  <c r="B18" i="10"/>
  <c r="C18" i="10"/>
  <c r="C19" i="10"/>
  <c r="C20" i="10"/>
  <c r="B20" i="10"/>
  <c r="D20" i="10"/>
  <c r="I19" i="10"/>
  <c r="B19" i="10"/>
  <c r="D19" i="10"/>
  <c r="I18" i="10"/>
  <c r="D18" i="10"/>
  <c r="I17" i="10"/>
  <c r="D17" i="10"/>
  <c r="C17" i="10"/>
  <c r="I16" i="10"/>
  <c r="I15" i="10"/>
  <c r="I14" i="10"/>
  <c r="I13" i="10"/>
  <c r="I12" i="10"/>
  <c r="C12" i="10"/>
  <c r="I11" i="10"/>
  <c r="I10" i="10"/>
  <c r="I9" i="10"/>
  <c r="I8" i="10"/>
  <c r="B8" i="10"/>
  <c r="I7" i="10"/>
  <c r="I6" i="10"/>
  <c r="I5" i="10"/>
  <c r="E5" i="10"/>
  <c r="I4" i="10"/>
  <c r="E4" i="10"/>
  <c r="I3" i="10"/>
  <c r="A33" i="9"/>
  <c r="A32" i="9"/>
  <c r="D30" i="9"/>
  <c r="C30" i="9"/>
  <c r="B30" i="9"/>
  <c r="C11" i="9"/>
  <c r="K28" i="9"/>
  <c r="M28" i="9"/>
  <c r="O28" i="9"/>
  <c r="J28" i="9"/>
  <c r="L28" i="9"/>
  <c r="N28" i="9"/>
  <c r="D28" i="9"/>
  <c r="C28" i="9"/>
  <c r="B28" i="9"/>
  <c r="K27" i="9"/>
  <c r="M27" i="9"/>
  <c r="O27" i="9"/>
  <c r="J27" i="9"/>
  <c r="L27" i="9"/>
  <c r="N27" i="9"/>
  <c r="K26" i="9"/>
  <c r="M26" i="9"/>
  <c r="O26" i="9"/>
  <c r="J26" i="9"/>
  <c r="L26" i="9"/>
  <c r="N26" i="9"/>
  <c r="D26" i="9"/>
  <c r="C26" i="9"/>
  <c r="B26" i="9"/>
  <c r="J25" i="9"/>
  <c r="L25" i="9"/>
  <c r="N25" i="9"/>
  <c r="B24" i="9"/>
  <c r="A24" i="9"/>
  <c r="I20" i="9"/>
  <c r="B17" i="9"/>
  <c r="B18" i="9"/>
  <c r="C18" i="9"/>
  <c r="C19" i="9"/>
  <c r="C20" i="9"/>
  <c r="B20" i="9"/>
  <c r="D20" i="9"/>
  <c r="I19" i="9"/>
  <c r="B19" i="9"/>
  <c r="D19" i="9"/>
  <c r="I18" i="9"/>
  <c r="D18" i="9"/>
  <c r="I17" i="9"/>
  <c r="D17" i="9"/>
  <c r="C17" i="9"/>
  <c r="I16" i="9"/>
  <c r="I15" i="9"/>
  <c r="I14" i="9"/>
  <c r="I13" i="9"/>
  <c r="I12" i="9"/>
  <c r="C12" i="9"/>
  <c r="I11" i="9"/>
  <c r="I10" i="9"/>
  <c r="I9" i="9"/>
  <c r="I8" i="9"/>
  <c r="B8" i="9"/>
  <c r="I7" i="9"/>
  <c r="I6" i="9"/>
  <c r="I5" i="9"/>
  <c r="E5" i="9"/>
  <c r="I4" i="9"/>
  <c r="E4" i="9"/>
  <c r="I3" i="9"/>
  <c r="A33" i="8"/>
  <c r="A32" i="8"/>
  <c r="D30" i="8"/>
  <c r="C30" i="8"/>
  <c r="B30" i="8"/>
  <c r="C11" i="8"/>
  <c r="K28" i="8"/>
  <c r="M28" i="8"/>
  <c r="O28" i="8"/>
  <c r="J28" i="8"/>
  <c r="L28" i="8"/>
  <c r="N28" i="8"/>
  <c r="D28" i="8"/>
  <c r="C28" i="8"/>
  <c r="B28" i="8"/>
  <c r="K27" i="8"/>
  <c r="M27" i="8"/>
  <c r="O27" i="8"/>
  <c r="J27" i="8"/>
  <c r="L27" i="8"/>
  <c r="N27" i="8"/>
  <c r="K26" i="8"/>
  <c r="M26" i="8"/>
  <c r="O26" i="8"/>
  <c r="J26" i="8"/>
  <c r="L26" i="8"/>
  <c r="N26" i="8"/>
  <c r="D26" i="8"/>
  <c r="C26" i="8"/>
  <c r="B26" i="8"/>
  <c r="J25" i="8"/>
  <c r="L25" i="8"/>
  <c r="N25" i="8"/>
  <c r="B24" i="8"/>
  <c r="A24" i="8"/>
  <c r="I20" i="8"/>
  <c r="B17" i="8"/>
  <c r="B18" i="8"/>
  <c r="C18" i="8"/>
  <c r="C19" i="8"/>
  <c r="C20" i="8"/>
  <c r="B20" i="8"/>
  <c r="D20" i="8"/>
  <c r="I19" i="8"/>
  <c r="B19" i="8"/>
  <c r="D19" i="8"/>
  <c r="I18" i="8"/>
  <c r="D18" i="8"/>
  <c r="I17" i="8"/>
  <c r="D17" i="8"/>
  <c r="C17" i="8"/>
  <c r="I16" i="8"/>
  <c r="I15" i="8"/>
  <c r="I14" i="8"/>
  <c r="I13" i="8"/>
  <c r="I12" i="8"/>
  <c r="C12" i="8"/>
  <c r="I11" i="8"/>
  <c r="I10" i="8"/>
  <c r="I9" i="8"/>
  <c r="I8" i="8"/>
  <c r="B8" i="8"/>
  <c r="I7" i="8"/>
  <c r="I6" i="8"/>
  <c r="I5" i="8"/>
  <c r="E5" i="8"/>
  <c r="I4" i="8"/>
  <c r="E4" i="8"/>
  <c r="I3" i="8"/>
  <c r="A33" i="7"/>
  <c r="A32" i="7"/>
  <c r="D30" i="7"/>
  <c r="C30" i="7"/>
  <c r="B30" i="7"/>
  <c r="C11" i="7"/>
  <c r="K28" i="7"/>
  <c r="M28" i="7"/>
  <c r="O28" i="7"/>
  <c r="J28" i="7"/>
  <c r="L28" i="7"/>
  <c r="N28" i="7"/>
  <c r="D28" i="7"/>
  <c r="C28" i="7"/>
  <c r="B28" i="7"/>
  <c r="K27" i="7"/>
  <c r="M27" i="7"/>
  <c r="O27" i="7"/>
  <c r="J27" i="7"/>
  <c r="L27" i="7"/>
  <c r="N27" i="7"/>
  <c r="K26" i="7"/>
  <c r="M26" i="7"/>
  <c r="O26" i="7"/>
  <c r="J26" i="7"/>
  <c r="L26" i="7"/>
  <c r="N26" i="7"/>
  <c r="D26" i="7"/>
  <c r="C26" i="7"/>
  <c r="B26" i="7"/>
  <c r="J25" i="7"/>
  <c r="L25" i="7"/>
  <c r="N25" i="7"/>
  <c r="B24" i="7"/>
  <c r="A24" i="7"/>
  <c r="I20" i="7"/>
  <c r="B17" i="7"/>
  <c r="B18" i="7"/>
  <c r="C18" i="7"/>
  <c r="C19" i="7"/>
  <c r="C20" i="7"/>
  <c r="B20" i="7"/>
  <c r="D20" i="7"/>
  <c r="I19" i="7"/>
  <c r="B19" i="7"/>
  <c r="D19" i="7"/>
  <c r="I18" i="7"/>
  <c r="D18" i="7"/>
  <c r="I17" i="7"/>
  <c r="D17" i="7"/>
  <c r="C17" i="7"/>
  <c r="I16" i="7"/>
  <c r="I15" i="7"/>
  <c r="I14" i="7"/>
  <c r="I13" i="7"/>
  <c r="I12" i="7"/>
  <c r="C12" i="7"/>
  <c r="I11" i="7"/>
  <c r="I10" i="7"/>
  <c r="I9" i="7"/>
  <c r="I8" i="7"/>
  <c r="B8" i="7"/>
  <c r="I7" i="7"/>
  <c r="I6" i="7"/>
  <c r="I5" i="7"/>
  <c r="E5" i="7"/>
  <c r="I4" i="7"/>
  <c r="E4" i="7"/>
  <c r="I3" i="7"/>
  <c r="A33" i="6"/>
  <c r="A32" i="6"/>
  <c r="D30" i="6"/>
  <c r="C30" i="6"/>
  <c r="B30" i="6"/>
  <c r="C11" i="6"/>
  <c r="K28" i="6"/>
  <c r="M28" i="6"/>
  <c r="O28" i="6"/>
  <c r="J28" i="6"/>
  <c r="L28" i="6"/>
  <c r="N28" i="6"/>
  <c r="D28" i="6"/>
  <c r="C28" i="6"/>
  <c r="B28" i="6"/>
  <c r="K27" i="6"/>
  <c r="M27" i="6"/>
  <c r="O27" i="6"/>
  <c r="J27" i="6"/>
  <c r="L27" i="6"/>
  <c r="N27" i="6"/>
  <c r="K26" i="6"/>
  <c r="M26" i="6"/>
  <c r="O26" i="6"/>
  <c r="J26" i="6"/>
  <c r="L26" i="6"/>
  <c r="N26" i="6"/>
  <c r="D26" i="6"/>
  <c r="C26" i="6"/>
  <c r="B26" i="6"/>
  <c r="J25" i="6"/>
  <c r="L25" i="6"/>
  <c r="N25" i="6"/>
  <c r="B24" i="6"/>
  <c r="A24" i="6"/>
  <c r="I20" i="6"/>
  <c r="B17" i="6"/>
  <c r="B18" i="6"/>
  <c r="C18" i="6"/>
  <c r="C19" i="6"/>
  <c r="C20" i="6"/>
  <c r="B20" i="6"/>
  <c r="D20" i="6"/>
  <c r="I19" i="6"/>
  <c r="B19" i="6"/>
  <c r="D19" i="6"/>
  <c r="I18" i="6"/>
  <c r="D18" i="6"/>
  <c r="I17" i="6"/>
  <c r="D17" i="6"/>
  <c r="C17" i="6"/>
  <c r="I16" i="6"/>
  <c r="I15" i="6"/>
  <c r="I14" i="6"/>
  <c r="I13" i="6"/>
  <c r="I12" i="6"/>
  <c r="C12" i="6"/>
  <c r="I11" i="6"/>
  <c r="I10" i="6"/>
  <c r="I9" i="6"/>
  <c r="I8" i="6"/>
  <c r="B8" i="6"/>
  <c r="I7" i="6"/>
  <c r="I6" i="6"/>
  <c r="I5" i="6"/>
  <c r="E5" i="6"/>
  <c r="I4" i="6"/>
  <c r="E4" i="6"/>
  <c r="I3" i="6"/>
  <c r="A33" i="5"/>
  <c r="A32" i="5"/>
  <c r="D30" i="5"/>
  <c r="C30" i="5"/>
  <c r="B30" i="5"/>
  <c r="C11" i="5"/>
  <c r="K28" i="5"/>
  <c r="M28" i="5"/>
  <c r="O28" i="5"/>
  <c r="J28" i="5"/>
  <c r="L28" i="5"/>
  <c r="N28" i="5"/>
  <c r="D28" i="5"/>
  <c r="C28" i="5"/>
  <c r="B28" i="5"/>
  <c r="K27" i="5"/>
  <c r="M27" i="5"/>
  <c r="O27" i="5"/>
  <c r="J27" i="5"/>
  <c r="L27" i="5"/>
  <c r="N27" i="5"/>
  <c r="K26" i="5"/>
  <c r="M26" i="5"/>
  <c r="O26" i="5"/>
  <c r="J26" i="5"/>
  <c r="L26" i="5"/>
  <c r="N26" i="5"/>
  <c r="D26" i="5"/>
  <c r="C26" i="5"/>
  <c r="B26" i="5"/>
  <c r="J25" i="5"/>
  <c r="L25" i="5"/>
  <c r="N25" i="5"/>
  <c r="B24" i="5"/>
  <c r="A24" i="5"/>
  <c r="I20" i="5"/>
  <c r="B17" i="5"/>
  <c r="B18" i="5"/>
  <c r="C18" i="5"/>
  <c r="C19" i="5"/>
  <c r="C20" i="5"/>
  <c r="B20" i="5"/>
  <c r="D20" i="5"/>
  <c r="I19" i="5"/>
  <c r="B19" i="5"/>
  <c r="D19" i="5"/>
  <c r="I18" i="5"/>
  <c r="D18" i="5"/>
  <c r="I17" i="5"/>
  <c r="D17" i="5"/>
  <c r="C17" i="5"/>
  <c r="I16" i="5"/>
  <c r="I15" i="5"/>
  <c r="I14" i="5"/>
  <c r="I13" i="5"/>
  <c r="I12" i="5"/>
  <c r="C12" i="5"/>
  <c r="I11" i="5"/>
  <c r="I10" i="5"/>
  <c r="I9" i="5"/>
  <c r="I8" i="5"/>
  <c r="B8" i="5"/>
  <c r="I7" i="5"/>
  <c r="I6" i="5"/>
  <c r="I5" i="5"/>
  <c r="E5" i="5"/>
  <c r="I4" i="5"/>
  <c r="E4" i="5"/>
  <c r="I3" i="5"/>
  <c r="A33" i="4"/>
  <c r="A32" i="4"/>
  <c r="D30" i="4"/>
  <c r="C30" i="4"/>
  <c r="B30" i="4"/>
  <c r="C11" i="4"/>
  <c r="K28" i="4"/>
  <c r="M28" i="4"/>
  <c r="O28" i="4"/>
  <c r="J28" i="4"/>
  <c r="L28" i="4"/>
  <c r="N28" i="4"/>
  <c r="D28" i="4"/>
  <c r="C28" i="4"/>
  <c r="B28" i="4"/>
  <c r="K27" i="4"/>
  <c r="M27" i="4"/>
  <c r="O27" i="4"/>
  <c r="J27" i="4"/>
  <c r="L27" i="4"/>
  <c r="N27" i="4"/>
  <c r="K26" i="4"/>
  <c r="M26" i="4"/>
  <c r="O26" i="4"/>
  <c r="J26" i="4"/>
  <c r="L26" i="4"/>
  <c r="N26" i="4"/>
  <c r="D26" i="4"/>
  <c r="C26" i="4"/>
  <c r="B26" i="4"/>
  <c r="J25" i="4"/>
  <c r="L25" i="4"/>
  <c r="N25" i="4"/>
  <c r="B24" i="4"/>
  <c r="A24" i="4"/>
  <c r="I20" i="4"/>
  <c r="B17" i="4"/>
  <c r="B18" i="4"/>
  <c r="C18" i="4"/>
  <c r="C19" i="4"/>
  <c r="C20" i="4"/>
  <c r="B20" i="4"/>
  <c r="D20" i="4"/>
  <c r="I19" i="4"/>
  <c r="B19" i="4"/>
  <c r="D19" i="4"/>
  <c r="I18" i="4"/>
  <c r="D18" i="4"/>
  <c r="I17" i="4"/>
  <c r="D17" i="4"/>
  <c r="C17" i="4"/>
  <c r="I16" i="4"/>
  <c r="I15" i="4"/>
  <c r="I14" i="4"/>
  <c r="I13" i="4"/>
  <c r="I12" i="4"/>
  <c r="C12" i="4"/>
  <c r="I11" i="4"/>
  <c r="I10" i="4"/>
  <c r="I9" i="4"/>
  <c r="I8" i="4"/>
  <c r="B8" i="4"/>
  <c r="I7" i="4"/>
  <c r="I6" i="4"/>
  <c r="I5" i="4"/>
  <c r="E5" i="4"/>
  <c r="I4" i="4"/>
  <c r="E4" i="4"/>
  <c r="I3" i="4"/>
  <c r="A33" i="3"/>
  <c r="A32" i="3"/>
  <c r="D30" i="3"/>
  <c r="C30" i="3"/>
  <c r="B30" i="3"/>
  <c r="C11" i="3"/>
  <c r="K28" i="3"/>
  <c r="M28" i="3"/>
  <c r="O28" i="3"/>
  <c r="J28" i="3"/>
  <c r="L28" i="3"/>
  <c r="N28" i="3"/>
  <c r="D28" i="3"/>
  <c r="C28" i="3"/>
  <c r="B28" i="3"/>
  <c r="K27" i="3"/>
  <c r="M27" i="3"/>
  <c r="O27" i="3"/>
  <c r="J27" i="3"/>
  <c r="L27" i="3"/>
  <c r="N27" i="3"/>
  <c r="K26" i="3"/>
  <c r="M26" i="3"/>
  <c r="O26" i="3"/>
  <c r="J26" i="3"/>
  <c r="L26" i="3"/>
  <c r="N26" i="3"/>
  <c r="D26" i="3"/>
  <c r="C26" i="3"/>
  <c r="B26" i="3"/>
  <c r="J25" i="3"/>
  <c r="L25" i="3"/>
  <c r="N25" i="3"/>
  <c r="B24" i="3"/>
  <c r="A24" i="3"/>
  <c r="I20" i="3"/>
  <c r="B17" i="3"/>
  <c r="B18" i="3"/>
  <c r="C18" i="3"/>
  <c r="C19" i="3"/>
  <c r="C20" i="3"/>
  <c r="B20" i="3"/>
  <c r="D20" i="3"/>
  <c r="I19" i="3"/>
  <c r="B19" i="3"/>
  <c r="D19" i="3"/>
  <c r="I18" i="3"/>
  <c r="D18" i="3"/>
  <c r="I17" i="3"/>
  <c r="D17" i="3"/>
  <c r="C17" i="3"/>
  <c r="I16" i="3"/>
  <c r="I15" i="3"/>
  <c r="I14" i="3"/>
  <c r="I13" i="3"/>
  <c r="I12" i="3"/>
  <c r="C12" i="3"/>
  <c r="I11" i="3"/>
  <c r="I10" i="3"/>
  <c r="I9" i="3"/>
  <c r="I8" i="3"/>
  <c r="B8" i="3"/>
  <c r="I7" i="3"/>
  <c r="I6" i="3"/>
  <c r="I5" i="3"/>
  <c r="E5" i="3"/>
  <c r="I4" i="3"/>
  <c r="E4" i="3"/>
  <c r="I3" i="3"/>
  <c r="A33" i="2"/>
  <c r="A32" i="2"/>
  <c r="D30" i="2"/>
  <c r="C30" i="2"/>
  <c r="B30" i="2"/>
  <c r="C11" i="2"/>
  <c r="K28" i="2"/>
  <c r="M28" i="2"/>
  <c r="O28" i="2"/>
  <c r="J28" i="2"/>
  <c r="L28" i="2"/>
  <c r="N28" i="2"/>
  <c r="D28" i="2"/>
  <c r="C28" i="2"/>
  <c r="B28" i="2"/>
  <c r="K27" i="2"/>
  <c r="M27" i="2"/>
  <c r="O27" i="2"/>
  <c r="J27" i="2"/>
  <c r="L27" i="2"/>
  <c r="N27" i="2"/>
  <c r="K26" i="2"/>
  <c r="M26" i="2"/>
  <c r="O26" i="2"/>
  <c r="J26" i="2"/>
  <c r="L26" i="2"/>
  <c r="N26" i="2"/>
  <c r="D26" i="2"/>
  <c r="C26" i="2"/>
  <c r="B26" i="2"/>
  <c r="J25" i="2"/>
  <c r="L25" i="2"/>
  <c r="N25" i="2"/>
  <c r="B24" i="2"/>
  <c r="A24" i="2"/>
  <c r="I20" i="2"/>
  <c r="B17" i="2"/>
  <c r="B18" i="2"/>
  <c r="C18" i="2"/>
  <c r="C19" i="2"/>
  <c r="C20" i="2"/>
  <c r="B20" i="2"/>
  <c r="D20" i="2"/>
  <c r="I19" i="2"/>
  <c r="B19" i="2"/>
  <c r="D19" i="2"/>
  <c r="I18" i="2"/>
  <c r="D18" i="2"/>
  <c r="I17" i="2"/>
  <c r="D17" i="2"/>
  <c r="C17" i="2"/>
  <c r="I16" i="2"/>
  <c r="I15" i="2"/>
  <c r="I14" i="2"/>
  <c r="I13" i="2"/>
  <c r="I12" i="2"/>
  <c r="C12" i="2"/>
  <c r="I11" i="2"/>
  <c r="I10" i="2"/>
  <c r="I9" i="2"/>
  <c r="I8" i="2"/>
  <c r="B8" i="2"/>
  <c r="I7" i="2"/>
  <c r="I6" i="2"/>
  <c r="I5" i="2"/>
  <c r="E5" i="2"/>
  <c r="I4" i="2"/>
  <c r="E4" i="2"/>
  <c r="I3" i="2"/>
  <c r="I3" i="1"/>
  <c r="E4" i="1"/>
  <c r="I4" i="1"/>
  <c r="A32" i="1"/>
  <c r="A33" i="1"/>
  <c r="E5" i="1"/>
  <c r="I5" i="1"/>
  <c r="I6" i="1"/>
  <c r="I7" i="1"/>
  <c r="B8" i="1"/>
  <c r="I8" i="1"/>
  <c r="I9" i="1"/>
  <c r="I10" i="1"/>
  <c r="C11" i="1"/>
  <c r="I11" i="1"/>
  <c r="C12" i="1"/>
  <c r="I12" i="1"/>
  <c r="I13" i="1"/>
  <c r="I14" i="1"/>
  <c r="I15" i="1"/>
  <c r="I16" i="1"/>
  <c r="B17" i="1"/>
  <c r="C17" i="1"/>
  <c r="D17" i="1"/>
  <c r="I17" i="1"/>
  <c r="B18" i="1"/>
  <c r="C18" i="1"/>
  <c r="D18" i="1"/>
  <c r="I18" i="1"/>
  <c r="C19" i="1"/>
  <c r="B19" i="1"/>
  <c r="D19" i="1"/>
  <c r="I19" i="1"/>
  <c r="C20" i="1"/>
  <c r="B20" i="1"/>
  <c r="D20" i="1"/>
  <c r="I20" i="1"/>
  <c r="A24" i="1"/>
  <c r="B24" i="1"/>
  <c r="J25" i="1"/>
  <c r="L25" i="1"/>
  <c r="N25" i="1"/>
  <c r="B26" i="1"/>
  <c r="C26" i="1"/>
  <c r="D26" i="1"/>
  <c r="J26" i="1"/>
  <c r="K26" i="1"/>
  <c r="L26" i="1"/>
  <c r="M26" i="1"/>
  <c r="N26" i="1"/>
  <c r="O26" i="1"/>
  <c r="J27" i="1"/>
  <c r="K27" i="1"/>
  <c r="L27" i="1"/>
  <c r="M27" i="1"/>
  <c r="N27" i="1"/>
  <c r="O27" i="1"/>
  <c r="B28" i="1"/>
  <c r="C28" i="1"/>
  <c r="D28" i="1"/>
  <c r="J28" i="1"/>
  <c r="K28" i="1"/>
  <c r="L28" i="1"/>
  <c r="M28" i="1"/>
  <c r="N28" i="1"/>
  <c r="O28" i="1"/>
  <c r="B30" i="1"/>
  <c r="C30" i="1"/>
  <c r="D30" i="1"/>
</calcChain>
</file>

<file path=xl/comments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Christophe</author>
    <author>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Note le dernier palier atteint (éventuellement des 1/3 de palier)</t>
        </r>
      </text>
    </comment>
    <comment ref="E6" authorId="1">
      <text>
        <r>
          <rPr>
            <b/>
            <sz val="9"/>
            <color indexed="81"/>
            <rFont val="Arial"/>
            <family val="2"/>
          </rPr>
          <t xml:space="preserve">Note ta FC observée à la fin du test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Note ta FC observée à la fin du palier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Note ta FC observée à la fin du palier 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Note ta FC observée à la fin du palier 18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Note ta FC observée à la fin du palier 17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Note ta FC observée à la fin du palier 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Note ta FC observée à la fin du palier 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Note ta FC observée à la fin du palier 14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Note ta FC observée à la fin du palier 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Note ta FC observée à la fin du palier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Note ta FC observée à la fin du palier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Note ta FC observée à la fin du palier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Note ta FC observée à la fin du palier 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Note ta FC observée à la fin du palier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Note ta FC observée à la fin du palier 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Note ta FC observée à la fin du palier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<sst xmlns="http://schemas.openxmlformats.org/spreadsheetml/2006/main" count="1777" uniqueCount="126">
  <si>
    <t>©2021/22 JAMES club ASBL - tous droits réservés</t>
  </si>
  <si>
    <t>www.jamesclub.be</t>
  </si>
  <si>
    <t>dure</t>
  </si>
  <si>
    <t xml:space="preserve">  Utilise ton cardiofréquencemètre</t>
  </si>
  <si>
    <t>Endurance</t>
  </si>
  <si>
    <t>Résistance</t>
  </si>
  <si>
    <t>Marathon</t>
  </si>
  <si>
    <t>douce</t>
  </si>
  <si>
    <t>Semi marathon</t>
  </si>
  <si>
    <t xml:space="preserve">Résistance </t>
  </si>
  <si>
    <t>10km</t>
  </si>
  <si>
    <t>fondamentale</t>
  </si>
  <si>
    <t>VMA</t>
  </si>
  <si>
    <t>Max</t>
  </si>
  <si>
    <t>Min</t>
  </si>
  <si>
    <t>Tps par 100m</t>
  </si>
  <si>
    <t>Tps au km</t>
  </si>
  <si>
    <t>Vitesse en km/h</t>
  </si>
  <si>
    <t xml:space="preserve">Allures d'entraînement </t>
  </si>
  <si>
    <t>Cardio d' Identité</t>
  </si>
  <si>
    <t>6 km/h</t>
  </si>
  <si>
    <t>7 km/h</t>
  </si>
  <si>
    <t>8 km/h</t>
  </si>
  <si>
    <t>10 kilomètres</t>
  </si>
  <si>
    <t>9 km/h</t>
  </si>
  <si>
    <t>2000 m</t>
  </si>
  <si>
    <t>10 km/h</t>
  </si>
  <si>
    <t>Tps/Km</t>
  </si>
  <si>
    <t>km/h</t>
  </si>
  <si>
    <t>h:mm:ss</t>
  </si>
  <si>
    <t>11 km/h</t>
  </si>
  <si>
    <t>temps</t>
  </si>
  <si>
    <t>vitesse</t>
  </si>
  <si>
    <t>chrono</t>
  </si>
  <si>
    <t>La méthode JAMES</t>
  </si>
  <si>
    <t>12 km/h</t>
  </si>
  <si>
    <t xml:space="preserve">Prédictions </t>
  </si>
  <si>
    <t>13 km/h</t>
  </si>
  <si>
    <t>14 km/h</t>
  </si>
  <si>
    <t>ml/min/kg</t>
  </si>
  <si>
    <t>VO2 Max :</t>
  </si>
  <si>
    <t>15 km/h</t>
  </si>
  <si>
    <t>VMA :</t>
  </si>
  <si>
    <t>16 km/h</t>
  </si>
  <si>
    <t>Estimation de la puissance du moteur</t>
  </si>
  <si>
    <t>Remarques du coach</t>
  </si>
  <si>
    <t>17 km/h</t>
  </si>
  <si>
    <t>18 km/h</t>
  </si>
  <si>
    <t>B.M.I.:</t>
  </si>
  <si>
    <t>16 et +</t>
  </si>
  <si>
    <t>Expert</t>
  </si>
  <si>
    <t>18 et +</t>
  </si>
  <si>
    <t>19 km/h</t>
  </si>
  <si>
    <t>Poids (kg):</t>
  </si>
  <si>
    <t>Taille (m):</t>
  </si>
  <si>
    <t>15-16</t>
  </si>
  <si>
    <t>Confirmé</t>
  </si>
  <si>
    <t>16-17</t>
  </si>
  <si>
    <t>20 km/h</t>
  </si>
  <si>
    <t>FC max de terrain :</t>
  </si>
  <si>
    <t>Dernier palier</t>
  </si>
  <si>
    <t>13-15</t>
  </si>
  <si>
    <t>Intermédiaire</t>
  </si>
  <si>
    <t>14-16</t>
  </si>
  <si>
    <t>21 km/h</t>
  </si>
  <si>
    <t>FC max théorique :</t>
  </si>
  <si>
    <t>Date de naiss :</t>
  </si>
  <si>
    <t>11-13</t>
  </si>
  <si>
    <t>Initié</t>
  </si>
  <si>
    <t>12-14</t>
  </si>
  <si>
    <t>22 km/h</t>
  </si>
  <si>
    <t>Age :</t>
  </si>
  <si>
    <t>M</t>
  </si>
  <si>
    <t>Sexe :</t>
  </si>
  <si>
    <t>9-11</t>
  </si>
  <si>
    <t>Débutant</t>
  </si>
  <si>
    <t>10-12</t>
  </si>
  <si>
    <t>23 km/h</t>
  </si>
  <si>
    <t>Prénom :</t>
  </si>
  <si>
    <r>
      <t>VMA</t>
    </r>
    <r>
      <rPr>
        <b/>
        <sz val="13"/>
        <rFont val="Arial"/>
        <family val="2"/>
      </rPr>
      <t xml:space="preserve"> ♀</t>
    </r>
  </si>
  <si>
    <r>
      <t xml:space="preserve">VMA </t>
    </r>
    <r>
      <rPr>
        <b/>
        <sz val="13"/>
        <rFont val="Times New Roman"/>
        <family val="1"/>
      </rPr>
      <t>♂</t>
    </r>
  </si>
  <si>
    <t>%FCmax</t>
  </si>
  <si>
    <t>FC test</t>
  </si>
  <si>
    <t>Paliers</t>
  </si>
  <si>
    <t xml:space="preserve">Nom : </t>
  </si>
  <si>
    <t>Niveaux</t>
  </si>
  <si>
    <t>Zones Idéales</t>
  </si>
  <si>
    <t>Paliers de 2' repos 30''</t>
  </si>
  <si>
    <r>
      <t>JAMES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5"/>
        <color indexed="9"/>
        <rFont val="Arial"/>
        <family val="2"/>
      </rPr>
      <t>TEST  du :</t>
    </r>
  </si>
  <si>
    <t>KUYPERS</t>
  </si>
  <si>
    <t>Eddy</t>
  </si>
  <si>
    <t>PAUWELS</t>
  </si>
  <si>
    <t>Steven</t>
  </si>
  <si>
    <t>CAVIGNAC</t>
  </si>
  <si>
    <t>Guy</t>
  </si>
  <si>
    <t>DEPREZ</t>
  </si>
  <si>
    <t>Alain</t>
  </si>
  <si>
    <t>CLAPUYT</t>
  </si>
  <si>
    <t>Philippe</t>
  </si>
  <si>
    <t>BRAHAM</t>
  </si>
  <si>
    <t>Jean</t>
  </si>
  <si>
    <t>BRAMS</t>
  </si>
  <si>
    <t>Hugues</t>
  </si>
  <si>
    <t>TUMMERS</t>
  </si>
  <si>
    <t>Paul</t>
  </si>
  <si>
    <t>Jean-Louis</t>
  </si>
  <si>
    <t>BOULANGER</t>
  </si>
  <si>
    <t>LEPINE</t>
  </si>
  <si>
    <t>Bruno</t>
  </si>
  <si>
    <t>MAGOTTE</t>
  </si>
  <si>
    <t>Olivier</t>
  </si>
  <si>
    <t>VANDERVORST</t>
  </si>
  <si>
    <t>Muriel</t>
  </si>
  <si>
    <t>F</t>
  </si>
  <si>
    <t>VAN HUFFEL</t>
  </si>
  <si>
    <t>Aurélie</t>
  </si>
  <si>
    <t>DEHAYE</t>
  </si>
  <si>
    <t>Anne</t>
  </si>
  <si>
    <t>REVENCU</t>
  </si>
  <si>
    <t>Nicole</t>
  </si>
  <si>
    <t>BOMBEECK</t>
  </si>
  <si>
    <t>Auriane</t>
  </si>
  <si>
    <t>GALASTRO</t>
  </si>
  <si>
    <t>Fortunata</t>
  </si>
  <si>
    <t>CASTERMAN</t>
  </si>
  <si>
    <t>Geneviève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</si>
</sst>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"/>
    <numFmt numFmtId="165" formatCode="0.0"/>
  </numFmts>
  <fonts count="5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</font>
    <font>
      <b/>
      <i/>
      <sz val="12"/>
      <name val="Arial"/>
      <family val="2"/>
    </font>
    <font>
      <i/>
      <sz val="8"/>
      <name val="Arial"/>
      <family val="2"/>
    </font>
    <font>
      <b/>
      <sz val="10"/>
      <color rgb="FF002060"/>
      <name val="Arial"/>
      <family val="2"/>
    </font>
    <font>
      <sz val="12"/>
      <name val="Arial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rgb="FF00206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4"/>
      <color indexed="1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u/>
      <sz val="14"/>
      <color indexed="18"/>
      <name val="Arial"/>
      <family val="2"/>
    </font>
    <font>
      <b/>
      <sz val="12"/>
      <name val="Times New Roman"/>
      <family val="1"/>
    </font>
    <font>
      <i/>
      <sz val="14"/>
      <color rgb="FFFF0000"/>
      <name val="Arial"/>
    </font>
    <font>
      <b/>
      <sz val="16"/>
      <color indexed="18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3"/>
      <name val="Arial"/>
      <family val="2"/>
    </font>
    <font>
      <b/>
      <sz val="12"/>
      <color indexed="18"/>
      <name val="Arial"/>
      <family val="2"/>
    </font>
    <font>
      <b/>
      <sz val="13"/>
      <name val="Times New Roman"/>
      <family val="1"/>
    </font>
    <font>
      <b/>
      <sz val="11"/>
      <color indexed="9"/>
      <name val="Arial"/>
      <family val="2"/>
    </font>
    <font>
      <b/>
      <sz val="15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80"/>
        <bgColor indexed="64"/>
      </patternFill>
    </fill>
    <fill>
      <gradientFill>
        <stop position="0">
          <color theme="3" tint="-0.49803155613879818"/>
        </stop>
        <stop position="1">
          <color rgb="FF800080"/>
        </stop>
      </gradientFill>
    </fill>
    <fill>
      <patternFill patternType="solid">
        <fgColor theme="3" tint="-0.499984740745262"/>
        <bgColor indexed="64"/>
      </patternFill>
    </fill>
    <fill>
      <patternFill patternType="solid">
        <fgColor rgb="FFCC0099"/>
        <bgColor indexed="64"/>
      </patternFill>
    </fill>
    <fill>
      <gradientFill>
        <stop position="0">
          <color theme="4" tint="-0.25098422193060094"/>
        </stop>
        <stop position="1">
          <color rgb="FFCC0099"/>
        </stop>
      </gradientFill>
    </fill>
    <fill>
      <patternFill patternType="solid">
        <fgColor theme="3" tint="-0.249977111117893"/>
        <bgColor indexed="64"/>
      </patternFill>
    </fill>
    <fill>
      <patternFill patternType="solid">
        <fgColor rgb="FFFF66CC"/>
        <bgColor indexed="64"/>
      </patternFill>
    </fill>
    <fill>
      <gradientFill>
        <stop position="0">
          <color theme="4" tint="0.40000610370189521"/>
        </stop>
        <stop position="1">
          <color rgb="FFFF66CC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FF99FF"/>
        <bgColor indexed="64"/>
      </patternFill>
    </fill>
    <fill>
      <gradientFill>
        <stop position="0">
          <color theme="4" tint="0.59999389629810485"/>
        </stop>
        <stop position="1">
          <color rgb="FFFF99FF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gradientFill>
        <stop position="0">
          <color theme="4" tint="0.80001220740379042"/>
        </stop>
        <stop position="1">
          <color rgb="FFFFCCFF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0" borderId="1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protection hidden="1"/>
    </xf>
    <xf numFmtId="1" fontId="18" fillId="3" borderId="8" xfId="0" applyNumberFormat="1" applyFont="1" applyFill="1" applyBorder="1" applyAlignment="1" applyProtection="1">
      <alignment horizontal="center"/>
      <protection hidden="1"/>
    </xf>
    <xf numFmtId="0" fontId="19" fillId="3" borderId="9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protection hidden="1"/>
    </xf>
    <xf numFmtId="9" fontId="18" fillId="3" borderId="13" xfId="0" applyNumberFormat="1" applyFont="1" applyFill="1" applyBorder="1" applyAlignment="1" applyProtection="1">
      <alignment horizontal="center"/>
      <protection hidden="1"/>
    </xf>
    <xf numFmtId="0" fontId="19" fillId="3" borderId="14" xfId="0" applyFont="1" applyFill="1" applyBorder="1" applyAlignment="1" applyProtection="1">
      <alignment horizontal="center"/>
      <protection hidden="1"/>
    </xf>
    <xf numFmtId="45" fontId="21" fillId="0" borderId="15" xfId="0" applyNumberFormat="1" applyFont="1" applyBorder="1" applyAlignment="1" applyProtection="1">
      <alignment horizontal="center"/>
      <protection hidden="1"/>
    </xf>
    <xf numFmtId="45" fontId="21" fillId="0" borderId="8" xfId="0" applyNumberFormat="1" applyFont="1" applyBorder="1" applyAlignment="1" applyProtection="1">
      <alignment horizontal="center"/>
      <protection hidden="1"/>
    </xf>
    <xf numFmtId="45" fontId="21" fillId="0" borderId="16" xfId="0" applyNumberFormat="1" applyFont="1" applyBorder="1" applyAlignment="1" applyProtection="1">
      <alignment horizontal="center"/>
      <protection hidden="1"/>
    </xf>
    <xf numFmtId="165" fontId="21" fillId="0" borderId="16" xfId="0" applyNumberFormat="1" applyFont="1" applyBorder="1" applyAlignment="1" applyProtection="1">
      <alignment horizontal="center"/>
      <protection hidden="1"/>
    </xf>
    <xf numFmtId="165" fontId="23" fillId="0" borderId="6" xfId="0" applyNumberFormat="1" applyFont="1" applyBorder="1" applyAlignment="1" applyProtection="1">
      <alignment horizontal="center"/>
      <protection hidden="1"/>
    </xf>
    <xf numFmtId="1" fontId="24" fillId="5" borderId="20" xfId="0" applyNumberFormat="1" applyFont="1" applyFill="1" applyBorder="1" applyAlignment="1" applyProtection="1">
      <alignment horizontal="center"/>
      <protection hidden="1"/>
    </xf>
    <xf numFmtId="0" fontId="23" fillId="5" borderId="21" xfId="0" applyFont="1" applyFill="1" applyBorder="1" applyAlignment="1" applyProtection="1">
      <alignment horizontal="center"/>
      <protection hidden="1"/>
    </xf>
    <xf numFmtId="45" fontId="21" fillId="0" borderId="22" xfId="0" applyNumberFormat="1" applyFont="1" applyBorder="1" applyAlignment="1" applyProtection="1">
      <alignment horizontal="center"/>
      <protection hidden="1"/>
    </xf>
    <xf numFmtId="45" fontId="21" fillId="0" borderId="23" xfId="0" applyNumberFormat="1" applyFont="1" applyBorder="1" applyAlignment="1" applyProtection="1">
      <alignment horizontal="center"/>
      <protection hidden="1"/>
    </xf>
    <xf numFmtId="165" fontId="21" fillId="0" borderId="23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9" fontId="24" fillId="5" borderId="27" xfId="0" applyNumberFormat="1" applyFont="1" applyFill="1" applyBorder="1" applyAlignment="1" applyProtection="1">
      <alignment horizontal="center"/>
      <protection hidden="1"/>
    </xf>
    <xf numFmtId="0" fontId="23" fillId="5" borderId="14" xfId="0" applyFont="1" applyFill="1" applyBorder="1" applyAlignment="1" applyProtection="1">
      <alignment horizontal="center"/>
      <protection hidden="1"/>
    </xf>
    <xf numFmtId="1" fontId="18" fillId="0" borderId="12" xfId="0" applyNumberFormat="1" applyFont="1" applyFill="1" applyBorder="1" applyAlignment="1" applyProtection="1">
      <alignment horizontal="center"/>
      <protection hidden="1"/>
    </xf>
    <xf numFmtId="1" fontId="18" fillId="2" borderId="20" xfId="0" applyNumberFormat="1" applyFont="1" applyFill="1" applyBorder="1" applyAlignment="1" applyProtection="1">
      <alignment horizontal="center"/>
      <protection hidden="1"/>
    </xf>
    <xf numFmtId="0" fontId="19" fillId="2" borderId="21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9" fontId="18" fillId="0" borderId="12" xfId="0" applyNumberFormat="1" applyFont="1" applyFill="1" applyBorder="1" applyAlignment="1" applyProtection="1">
      <alignment horizontal="center"/>
      <protection hidden="1"/>
    </xf>
    <xf numFmtId="9" fontId="18" fillId="2" borderId="23" xfId="0" applyNumberFormat="1" applyFont="1" applyFill="1" applyBorder="1" applyAlignment="1" applyProtection="1">
      <alignment horizontal="center"/>
      <protection hidden="1"/>
    </xf>
    <xf numFmtId="0" fontId="19" fillId="2" borderId="3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9" fillId="7" borderId="22" xfId="0" applyFont="1" applyFill="1" applyBorder="1" applyAlignment="1" applyProtection="1">
      <alignment horizontal="center" vertical="center"/>
      <protection hidden="1"/>
    </xf>
    <xf numFmtId="0" fontId="29" fillId="7" borderId="23" xfId="0" applyFont="1" applyFill="1" applyBorder="1" applyAlignment="1" applyProtection="1">
      <alignment horizontal="center" vertic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1" fillId="9" borderId="0" xfId="0" applyFont="1" applyFill="1" applyProtection="1">
      <protection hidden="1"/>
    </xf>
    <xf numFmtId="0" fontId="2" fillId="9" borderId="0" xfId="0" applyFont="1" applyFill="1" applyProtection="1">
      <protection hidden="1"/>
    </xf>
    <xf numFmtId="0" fontId="23" fillId="0" borderId="0" xfId="0" applyFont="1" applyBorder="1" applyProtection="1">
      <protection hidden="1"/>
    </xf>
    <xf numFmtId="165" fontId="23" fillId="0" borderId="40" xfId="0" applyNumberFormat="1" applyFont="1" applyFill="1" applyBorder="1" applyAlignment="1" applyProtection="1">
      <alignment horizontal="center"/>
      <protection hidden="1"/>
    </xf>
    <xf numFmtId="9" fontId="33" fillId="0" borderId="40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/>
      <protection hidden="1"/>
    </xf>
    <xf numFmtId="0" fontId="23" fillId="0" borderId="40" xfId="0" applyFont="1" applyFill="1" applyBorder="1" applyAlignment="1" applyProtection="1">
      <alignment horizontal="center" vertical="center" textRotation="255"/>
      <protection hidden="1"/>
    </xf>
    <xf numFmtId="165" fontId="2" fillId="0" borderId="40" xfId="0" applyNumberFormat="1" applyFont="1" applyFill="1" applyBorder="1" applyAlignment="1" applyProtection="1">
      <alignment horizontal="center" vertical="center"/>
      <protection hidden="1"/>
    </xf>
    <xf numFmtId="9" fontId="23" fillId="0" borderId="40" xfId="0" applyNumberFormat="1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3" fillId="0" borderId="40" xfId="0" applyFont="1" applyFill="1" applyBorder="1" applyAlignment="1" applyProtection="1">
      <alignment horizontal="right"/>
      <protection hidden="1"/>
    </xf>
    <xf numFmtId="9" fontId="2" fillId="0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2" fontId="34" fillId="0" borderId="40" xfId="0" applyNumberFormat="1" applyFont="1" applyFill="1" applyBorder="1" applyAlignment="1" applyProtection="1">
      <alignment horizontal="center" vertical="center"/>
      <protection hidden="1"/>
    </xf>
    <xf numFmtId="21" fontId="35" fillId="0" borderId="40" xfId="0" applyNumberFormat="1" applyFont="1" applyFill="1" applyBorder="1" applyAlignment="1" applyProtection="1">
      <alignment horizontal="center" vertical="center"/>
      <protection hidden="1"/>
    </xf>
    <xf numFmtId="0" fontId="36" fillId="0" borderId="4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Protection="1">
      <protection hidden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/>
      <protection hidden="1"/>
    </xf>
    <xf numFmtId="9" fontId="37" fillId="0" borderId="42" xfId="0" applyNumberFormat="1" applyFont="1" applyFill="1" applyBorder="1" applyAlignment="1" applyProtection="1">
      <alignment horizontal="center"/>
      <protection hidden="1"/>
    </xf>
    <xf numFmtId="0" fontId="37" fillId="10" borderId="43" xfId="0" applyFont="1" applyFill="1" applyBorder="1" applyAlignment="1" applyProtection="1">
      <alignment horizontal="center"/>
      <protection locked="0"/>
    </xf>
    <xf numFmtId="0" fontId="23" fillId="11" borderId="44" xfId="0" applyFont="1" applyFill="1" applyBorder="1" applyAlignment="1" applyProtection="1">
      <alignment horizont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21" fillId="9" borderId="42" xfId="0" applyNumberFormat="1" applyFont="1" applyFill="1" applyBorder="1" applyAlignment="1" applyProtection="1">
      <alignment horizontal="center" vertical="center"/>
      <protection hidden="1"/>
    </xf>
    <xf numFmtId="2" fontId="21" fillId="9" borderId="8" xfId="0" applyNumberFormat="1" applyFont="1" applyFill="1" applyBorder="1" applyAlignment="1" applyProtection="1">
      <alignment horizontal="center" vertical="center"/>
      <protection hidden="1"/>
    </xf>
    <xf numFmtId="21" fontId="38" fillId="9" borderId="8" xfId="0" applyNumberFormat="1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3" fillId="0" borderId="28" xfId="0" applyFont="1" applyFill="1" applyBorder="1" applyAlignment="1" applyProtection="1">
      <alignment horizontal="center"/>
      <protection hidden="1"/>
    </xf>
    <xf numFmtId="9" fontId="37" fillId="0" borderId="22" xfId="0" applyNumberFormat="1" applyFont="1" applyFill="1" applyBorder="1" applyAlignment="1" applyProtection="1">
      <alignment horizontal="center"/>
      <protection hidden="1"/>
    </xf>
    <xf numFmtId="0" fontId="37" fillId="10" borderId="23" xfId="0" applyFont="1" applyFill="1" applyBorder="1" applyAlignment="1" applyProtection="1">
      <alignment horizontal="center"/>
      <protection locked="0"/>
    </xf>
    <xf numFmtId="0" fontId="23" fillId="11" borderId="31" xfId="0" applyFont="1" applyFill="1" applyBorder="1" applyAlignment="1" applyProtection="1">
      <alignment horizontal="center"/>
      <protection hidden="1"/>
    </xf>
    <xf numFmtId="2" fontId="21" fillId="9" borderId="22" xfId="0" applyNumberFormat="1" applyFont="1" applyFill="1" applyBorder="1" applyAlignment="1" applyProtection="1">
      <alignment horizontal="center" vertical="center"/>
      <protection hidden="1"/>
    </xf>
    <xf numFmtId="2" fontId="21" fillId="9" borderId="23" xfId="0" applyNumberFormat="1" applyFont="1" applyFill="1" applyBorder="1" applyAlignment="1" applyProtection="1">
      <alignment horizontal="center" vertical="center"/>
      <protection hidden="1"/>
    </xf>
    <xf numFmtId="21" fontId="38" fillId="9" borderId="23" xfId="0" applyNumberFormat="1" applyFont="1" applyFill="1" applyBorder="1" applyAlignment="1" applyProtection="1">
      <alignment horizontal="center" vertical="center"/>
      <protection hidden="1"/>
    </xf>
    <xf numFmtId="0" fontId="23" fillId="7" borderId="31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Protection="1">
      <protection hidden="1"/>
    </xf>
    <xf numFmtId="0" fontId="23" fillId="0" borderId="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12" borderId="28" xfId="0" applyFont="1" applyFill="1" applyBorder="1" applyAlignment="1" applyProtection="1">
      <alignment horizontal="center"/>
      <protection hidden="1"/>
    </xf>
    <xf numFmtId="0" fontId="37" fillId="10" borderId="27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hidden="1"/>
    </xf>
    <xf numFmtId="2" fontId="39" fillId="7" borderId="22" xfId="0" applyNumberFormat="1" applyFont="1" applyFill="1" applyBorder="1" applyAlignment="1" applyProtection="1">
      <alignment horizontal="center" vertical="center"/>
      <protection hidden="1"/>
    </xf>
    <xf numFmtId="2" fontId="39" fillId="7" borderId="23" xfId="0" applyNumberFormat="1" applyFont="1" applyFill="1" applyBorder="1" applyAlignment="1" applyProtection="1">
      <alignment horizontal="center" vertical="center"/>
      <protection hidden="1"/>
    </xf>
    <xf numFmtId="21" fontId="39" fillId="7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 applyProtection="1">
      <alignment horizontal="center" vertical="center"/>
      <protection hidden="1"/>
    </xf>
    <xf numFmtId="0" fontId="23" fillId="7" borderId="23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2" fontId="41" fillId="0" borderId="42" xfId="0" applyNumberFormat="1" applyFont="1" applyFill="1" applyBorder="1" applyAlignment="1" applyProtection="1">
      <alignment horizontal="center" vertical="center"/>
      <protection hidden="1"/>
    </xf>
    <xf numFmtId="0" fontId="23" fillId="7" borderId="8" xfId="0" applyFont="1" applyFill="1" applyBorder="1" applyAlignment="1" applyProtection="1">
      <alignment horizontal="center" vertical="center"/>
      <protection hidden="1"/>
    </xf>
    <xf numFmtId="2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23" fillId="13" borderId="3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Protection="1">
      <protection hidden="1"/>
    </xf>
    <xf numFmtId="165" fontId="2" fillId="0" borderId="2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3" fillId="0" borderId="1" xfId="0" applyFont="1" applyFill="1" applyBorder="1" applyAlignment="1" applyProtection="1">
      <alignment horizontal="center" vertical="center" textRotation="255"/>
      <protection hidden="1"/>
    </xf>
    <xf numFmtId="165" fontId="24" fillId="0" borderId="8" xfId="0" applyNumberFormat="1" applyFont="1" applyFill="1" applyBorder="1" applyAlignment="1" applyProtection="1">
      <alignment horizontal="center"/>
      <protection hidden="1"/>
    </xf>
    <xf numFmtId="0" fontId="33" fillId="13" borderId="2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49" fontId="42" fillId="14" borderId="42" xfId="0" applyNumberFormat="1" applyFont="1" applyFill="1" applyBorder="1" applyAlignment="1" applyProtection="1">
      <alignment horizontal="center"/>
      <protection hidden="1"/>
    </xf>
    <xf numFmtId="0" fontId="42" fillId="16" borderId="44" xfId="0" applyFont="1" applyFill="1" applyBorder="1" applyAlignment="1" applyProtection="1">
      <alignment horizontal="center"/>
      <protection hidden="1"/>
    </xf>
    <xf numFmtId="0" fontId="33" fillId="7" borderId="23" xfId="0" applyFont="1" applyFill="1" applyBorder="1" applyAlignment="1" applyProtection="1">
      <alignment horizontal="left" vertical="center"/>
      <protection hidden="1"/>
    </xf>
    <xf numFmtId="0" fontId="24" fillId="12" borderId="23" xfId="0" applyFont="1" applyFill="1" applyBorder="1" applyAlignment="1" applyProtection="1">
      <alignment horizontal="center"/>
      <protection locked="0"/>
    </xf>
    <xf numFmtId="49" fontId="42" fillId="17" borderId="22" xfId="0" applyNumberFormat="1" applyFont="1" applyFill="1" applyBorder="1" applyAlignment="1" applyProtection="1">
      <alignment horizontal="center"/>
      <protection hidden="1"/>
    </xf>
    <xf numFmtId="0" fontId="42" fillId="19" borderId="3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1" fillId="12" borderId="22" xfId="0" applyFont="1" applyFill="1" applyBorder="1" applyAlignment="1" applyProtection="1">
      <alignment horizontal="center"/>
      <protection locked="0"/>
    </xf>
    <xf numFmtId="0" fontId="23" fillId="13" borderId="23" xfId="0" applyFont="1" applyFill="1" applyBorder="1" applyAlignment="1" applyProtection="1">
      <alignment horizontal="left" vertical="center"/>
      <protection hidden="1"/>
    </xf>
    <xf numFmtId="49" fontId="42" fillId="20" borderId="22" xfId="0" applyNumberFormat="1" applyFont="1" applyFill="1" applyBorder="1" applyAlignment="1" applyProtection="1">
      <alignment horizontal="center"/>
      <protection hidden="1"/>
    </xf>
    <xf numFmtId="0" fontId="42" fillId="22" borderId="31" xfId="0" applyFont="1" applyFill="1" applyBorder="1" applyAlignment="1" applyProtection="1">
      <alignment horizontal="center"/>
      <protection hidden="1"/>
    </xf>
    <xf numFmtId="1" fontId="41" fillId="0" borderId="22" xfId="0" applyNumberFormat="1" applyFont="1" applyFill="1" applyBorder="1" applyAlignment="1" applyProtection="1">
      <alignment horizontal="center" vertical="center"/>
      <protection hidden="1"/>
    </xf>
    <xf numFmtId="0" fontId="23" fillId="7" borderId="23" xfId="0" applyFont="1" applyFill="1" applyBorder="1" applyAlignment="1" applyProtection="1">
      <alignment horizontal="left" vertical="center"/>
      <protection hidden="1"/>
    </xf>
    <xf numFmtId="14" fontId="24" fillId="12" borderId="0" xfId="0" applyNumberFormat="1" applyFont="1" applyFill="1" applyAlignment="1" applyProtection="1">
      <alignment horizontal="center"/>
      <protection locked="0"/>
    </xf>
    <xf numFmtId="0" fontId="23" fillId="7" borderId="31" xfId="0" applyFont="1" applyFill="1" applyBorder="1" applyAlignment="1" applyProtection="1">
      <alignment horizontal="left" vertical="center"/>
      <protection hidden="1"/>
    </xf>
    <xf numFmtId="49" fontId="37" fillId="23" borderId="22" xfId="0" applyNumberFormat="1" applyFont="1" applyFill="1" applyBorder="1" applyAlignment="1" applyProtection="1">
      <alignment horizontal="center"/>
      <protection hidden="1"/>
    </xf>
    <xf numFmtId="49" fontId="37" fillId="25" borderId="55" xfId="0" applyNumberFormat="1" applyFont="1" applyFill="1" applyBorder="1" applyAlignment="1" applyProtection="1">
      <alignment horizontal="center"/>
      <protection hidden="1"/>
    </xf>
    <xf numFmtId="1" fontId="41" fillId="9" borderId="22" xfId="0" applyNumberFormat="1" applyFont="1" applyFill="1" applyBorder="1" applyAlignment="1" applyProtection="1">
      <alignment horizontal="center" vertical="center"/>
      <protection hidden="1"/>
    </xf>
    <xf numFmtId="0" fontId="45" fillId="12" borderId="23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37" fillId="26" borderId="56" xfId="0" applyNumberFormat="1" applyFont="1" applyFill="1" applyBorder="1" applyAlignment="1" applyProtection="1">
      <alignment horizontal="center"/>
      <protection hidden="1"/>
    </xf>
    <xf numFmtId="49" fontId="37" fillId="28" borderId="55" xfId="0" applyNumberFormat="1" applyFont="1" applyFill="1" applyBorder="1" applyAlignment="1" applyProtection="1">
      <alignment horizontal="center"/>
      <protection hidden="1"/>
    </xf>
    <xf numFmtId="0" fontId="2" fillId="29" borderId="57" xfId="0" applyFont="1" applyFill="1" applyBorder="1" applyAlignment="1" applyProtection="1">
      <alignment horizontal="center"/>
      <protection hidden="1"/>
    </xf>
    <xf numFmtId="0" fontId="2" fillId="30" borderId="58" xfId="0" applyFont="1" applyFill="1" applyBorder="1" applyAlignment="1" applyProtection="1">
      <alignment horizontal="center"/>
      <protection hidden="1"/>
    </xf>
    <xf numFmtId="0" fontId="28" fillId="7" borderId="60" xfId="0" applyFont="1" applyFill="1" applyBorder="1" applyAlignment="1" applyProtection="1">
      <alignment horizontal="center" vertical="center"/>
      <protection hidden="1"/>
    </xf>
    <xf numFmtId="0" fontId="2" fillId="7" borderId="20" xfId="0" applyFont="1" applyFill="1" applyBorder="1" applyAlignment="1" applyProtection="1">
      <alignment horizontal="center" vertical="center"/>
      <protection hidden="1"/>
    </xf>
    <xf numFmtId="0" fontId="2" fillId="7" borderId="5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9" fontId="16" fillId="2" borderId="2" xfId="0" applyNumberFormat="1" applyFont="1" applyFill="1" applyBorder="1" applyAlignment="1" applyProtection="1">
      <alignment horizontal="center" vertical="center"/>
      <protection hidden="1"/>
    </xf>
    <xf numFmtId="9" fontId="16" fillId="2" borderId="0" xfId="0" applyNumberFormat="1" applyFont="1" applyFill="1" applyBorder="1" applyAlignment="1" applyProtection="1">
      <alignment horizontal="center" vertical="center"/>
      <protection hidden="1"/>
    </xf>
    <xf numFmtId="9" fontId="16" fillId="2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1" fillId="0" borderId="1" xfId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16" fillId="6" borderId="26" xfId="0" applyFont="1" applyFill="1" applyBorder="1" applyAlignment="1" applyProtection="1">
      <alignment horizontal="center"/>
      <protection hidden="1"/>
    </xf>
    <xf numFmtId="0" fontId="25" fillId="6" borderId="25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/>
    </xf>
    <xf numFmtId="0" fontId="22" fillId="4" borderId="26" xfId="0" applyFont="1" applyFill="1" applyBorder="1" applyAlignment="1" applyProtection="1">
      <alignment horizontal="center"/>
      <protection hidden="1"/>
    </xf>
    <xf numFmtId="0" fontId="22" fillId="4" borderId="25" xfId="0" applyFont="1" applyFill="1" applyBorder="1" applyAlignment="1" applyProtection="1">
      <alignment horizontal="center"/>
      <protection hidden="1"/>
    </xf>
    <xf numFmtId="0" fontId="22" fillId="4" borderId="24" xfId="0" applyFont="1" applyFill="1" applyBorder="1" applyAlignment="1" applyProtection="1">
      <alignment horizontal="center"/>
      <protection hidden="1"/>
    </xf>
    <xf numFmtId="0" fontId="22" fillId="4" borderId="19" xfId="0" applyFont="1" applyFill="1" applyBorder="1" applyAlignment="1" applyProtection="1">
      <alignment horizontal="center"/>
      <protection hidden="1"/>
    </xf>
    <xf numFmtId="0" fontId="22" fillId="4" borderId="18" xfId="0" applyFont="1" applyFill="1" applyBorder="1" applyAlignment="1" applyProtection="1">
      <alignment horizontal="center"/>
      <protection hidden="1"/>
    </xf>
    <xf numFmtId="0" fontId="22" fillId="4" borderId="17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  <xf numFmtId="165" fontId="27" fillId="0" borderId="29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45" fontId="27" fillId="0" borderId="29" xfId="0" applyNumberFormat="1" applyFont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0" fontId="40" fillId="0" borderId="5" xfId="1" applyFont="1" applyFill="1" applyBorder="1" applyAlignment="1" applyProtection="1">
      <alignment horizontal="left"/>
      <protection hidden="1"/>
    </xf>
    <xf numFmtId="0" fontId="40" fillId="0" borderId="4" xfId="0" applyFont="1" applyFill="1" applyBorder="1" applyAlignment="1" applyProtection="1">
      <alignment horizontal="left"/>
      <protection hidden="1"/>
    </xf>
    <xf numFmtId="0" fontId="40" fillId="0" borderId="4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19" fillId="8" borderId="37" xfId="0" applyFont="1" applyFill="1" applyBorder="1" applyAlignment="1" applyProtection="1">
      <alignment horizontal="center"/>
      <protection hidden="1"/>
    </xf>
    <xf numFmtId="0" fontId="25" fillId="8" borderId="36" xfId="0" applyFont="1" applyFill="1" applyBorder="1" applyAlignment="1" applyProtection="1">
      <alignment horizontal="center"/>
      <protection hidden="1"/>
    </xf>
    <xf numFmtId="0" fontId="25" fillId="8" borderId="51" xfId="0" applyFont="1" applyFill="1" applyBorder="1" applyAlignment="1" applyProtection="1">
      <alignment horizontal="center"/>
      <protection hidden="1"/>
    </xf>
    <xf numFmtId="0" fontId="19" fillId="8" borderId="50" xfId="0" applyFont="1" applyFill="1" applyBorder="1" applyAlignment="1" applyProtection="1">
      <alignment horizontal="center"/>
      <protection hidden="1"/>
    </xf>
    <xf numFmtId="0" fontId="25" fillId="8" borderId="49" xfId="0" applyFont="1" applyFill="1" applyBorder="1" applyAlignment="1" applyProtection="1">
      <alignment horizontal="center"/>
      <protection hidden="1"/>
    </xf>
    <xf numFmtId="0" fontId="25" fillId="8" borderId="48" xfId="0" applyFont="1" applyFill="1" applyBorder="1" applyAlignment="1" applyProtection="1">
      <alignment horizontal="center"/>
      <protection hidden="1"/>
    </xf>
    <xf numFmtId="0" fontId="19" fillId="8" borderId="39" xfId="0" applyFont="1" applyFill="1" applyBorder="1" applyAlignment="1" applyProtection="1">
      <alignment horizontal="center"/>
      <protection hidden="1"/>
    </xf>
    <xf numFmtId="0" fontId="25" fillId="8" borderId="38" xfId="0" applyFont="1" applyFill="1" applyBorder="1" applyAlignment="1" applyProtection="1">
      <alignment horizontal="center"/>
      <protection hidden="1"/>
    </xf>
    <xf numFmtId="0" fontId="25" fillId="8" borderId="33" xfId="0" applyFont="1" applyFill="1" applyBorder="1" applyAlignment="1" applyProtection="1">
      <alignment horizontal="center"/>
      <protection hidden="1"/>
    </xf>
    <xf numFmtId="49" fontId="18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32" fillId="8" borderId="36" xfId="0" applyNumberFormat="1" applyFont="1" applyFill="1" applyBorder="1" applyAlignment="1" applyProtection="1">
      <alignment wrapText="1"/>
      <protection hidden="1"/>
    </xf>
    <xf numFmtId="49" fontId="25" fillId="8" borderId="31" xfId="0" applyNumberFormat="1" applyFont="1" applyFill="1" applyBorder="1" applyAlignment="1" applyProtection="1">
      <alignment wrapText="1"/>
      <protection hidden="1"/>
    </xf>
    <xf numFmtId="49" fontId="25" fillId="8" borderId="23" xfId="0" applyNumberFormat="1" applyFont="1" applyFill="1" applyBorder="1" applyAlignment="1" applyProtection="1">
      <alignment wrapText="1"/>
      <protection hidden="1"/>
    </xf>
    <xf numFmtId="0" fontId="2" fillId="7" borderId="34" xfId="0" applyFont="1" applyFill="1" applyBorder="1" applyAlignment="1" applyProtection="1">
      <alignment horizontal="center"/>
      <protection hidden="1"/>
    </xf>
    <xf numFmtId="0" fontId="2" fillId="7" borderId="35" xfId="0" applyFont="1" applyFill="1" applyBorder="1" applyAlignment="1" applyProtection="1">
      <alignment horizontal="center"/>
      <protection hidden="1"/>
    </xf>
    <xf numFmtId="0" fontId="2" fillId="7" borderId="33" xfId="0" applyFont="1" applyFill="1" applyBorder="1" applyAlignment="1" applyProtection="1">
      <alignment horizontal="center"/>
      <protection hidden="1"/>
    </xf>
    <xf numFmtId="0" fontId="24" fillId="12" borderId="29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42" fillId="15" borderId="8" xfId="0" applyFont="1" applyFill="1" applyBorder="1" applyAlignment="1" applyProtection="1">
      <alignment horizontal="center"/>
      <protection hidden="1"/>
    </xf>
    <xf numFmtId="0" fontId="43" fillId="15" borderId="8" xfId="0" applyFont="1" applyFill="1" applyBorder="1" applyAlignment="1" applyProtection="1">
      <alignment horizontal="center"/>
      <protection hidden="1"/>
    </xf>
    <xf numFmtId="165" fontId="37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8" borderId="54" xfId="0" applyFont="1" applyFill="1" applyBorder="1" applyAlignment="1" applyProtection="1">
      <alignment horizontal="center"/>
      <protection hidden="1"/>
    </xf>
    <xf numFmtId="0" fontId="25" fillId="8" borderId="53" xfId="0" applyFont="1" applyFill="1" applyBorder="1" applyAlignment="1" applyProtection="1">
      <alignment horizontal="center"/>
      <protection hidden="1"/>
    </xf>
    <xf numFmtId="0" fontId="25" fillId="8" borderId="52" xfId="0" applyFont="1" applyFill="1" applyBorder="1" applyAlignment="1" applyProtection="1">
      <alignment horizontal="center"/>
      <protection hidden="1"/>
    </xf>
    <xf numFmtId="49" fontId="19" fillId="8" borderId="39" xfId="0" applyNumberFormat="1" applyFont="1" applyFill="1" applyBorder="1" applyAlignment="1" applyProtection="1">
      <alignment horizontal="center" vertical="center" wrapText="1"/>
      <protection hidden="1"/>
    </xf>
    <xf numFmtId="49" fontId="19" fillId="8" borderId="38" xfId="0" applyNumberFormat="1" applyFont="1" applyFill="1" applyBorder="1" applyAlignment="1" applyProtection="1">
      <alignment horizontal="center" vertical="center" wrapText="1"/>
      <protection hidden="1"/>
    </xf>
    <xf numFmtId="49" fontId="19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7" xfId="0" applyFont="1" applyFill="1" applyBorder="1" applyAlignment="1" applyProtection="1">
      <alignment horizontal="left"/>
      <protection hidden="1"/>
    </xf>
    <xf numFmtId="0" fontId="40" fillId="0" borderId="46" xfId="0" applyFont="1" applyFill="1" applyBorder="1" applyAlignment="1" applyProtection="1">
      <alignment horizontal="left"/>
      <protection hidden="1"/>
    </xf>
    <xf numFmtId="0" fontId="40" fillId="0" borderId="46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left"/>
    </xf>
    <xf numFmtId="0" fontId="24" fillId="12" borderId="25" xfId="0" applyFont="1" applyFill="1" applyBorder="1" applyAlignment="1" applyProtection="1">
      <alignment horizontal="center"/>
      <protection locked="0"/>
    </xf>
    <xf numFmtId="0" fontId="24" fillId="12" borderId="28" xfId="0" applyFont="1" applyFill="1" applyBorder="1" applyAlignment="1" applyProtection="1">
      <alignment horizontal="center"/>
      <protection locked="0"/>
    </xf>
    <xf numFmtId="0" fontId="37" fillId="27" borderId="27" xfId="0" applyFont="1" applyFill="1" applyBorder="1" applyAlignment="1" applyProtection="1">
      <alignment horizontal="center"/>
      <protection hidden="1"/>
    </xf>
    <xf numFmtId="0" fontId="44" fillId="27" borderId="27" xfId="0" applyFont="1" applyFill="1" applyBorder="1" applyAlignment="1" applyProtection="1">
      <alignment horizontal="center"/>
      <protection hidden="1"/>
    </xf>
    <xf numFmtId="0" fontId="23" fillId="7" borderId="29" xfId="0" applyFont="1" applyFill="1" applyBorder="1" applyAlignment="1" applyProtection="1">
      <alignment horizontal="left" vertical="center"/>
      <protection hidden="1"/>
    </xf>
    <xf numFmtId="0" fontId="23" fillId="7" borderId="24" xfId="0" applyFont="1" applyFill="1" applyBorder="1" applyAlignment="1" applyProtection="1">
      <alignment horizontal="left" vertical="center"/>
      <protection hidden="1"/>
    </xf>
    <xf numFmtId="0" fontId="37" fillId="24" borderId="23" xfId="0" applyFont="1" applyFill="1" applyBorder="1" applyAlignment="1" applyProtection="1">
      <alignment horizontal="center"/>
      <protection hidden="1"/>
    </xf>
    <xf numFmtId="0" fontId="44" fillId="24" borderId="23" xfId="0" applyFont="1" applyFill="1" applyBorder="1" applyAlignment="1" applyProtection="1">
      <alignment horizontal="center"/>
      <protection hidden="1"/>
    </xf>
    <xf numFmtId="0" fontId="37" fillId="21" borderId="23" xfId="0" applyFont="1" applyFill="1" applyBorder="1" applyAlignment="1" applyProtection="1">
      <alignment horizontal="center"/>
      <protection hidden="1"/>
    </xf>
    <xf numFmtId="0" fontId="44" fillId="21" borderId="23" xfId="0" applyFont="1" applyFill="1" applyBorder="1" applyAlignment="1" applyProtection="1">
      <alignment horizontal="center"/>
      <protection hidden="1"/>
    </xf>
    <xf numFmtId="0" fontId="42" fillId="18" borderId="23" xfId="0" applyFont="1" applyFill="1" applyBorder="1" applyAlignment="1" applyProtection="1">
      <alignment horizontal="center"/>
      <protection hidden="1"/>
    </xf>
    <xf numFmtId="0" fontId="43" fillId="18" borderId="23" xfId="0" applyFont="1" applyFill="1" applyBorder="1" applyAlignment="1" applyProtection="1">
      <alignment horizontal="center"/>
      <protection hidden="1"/>
    </xf>
    <xf numFmtId="0" fontId="48" fillId="8" borderId="39" xfId="0" applyFont="1" applyFill="1" applyBorder="1" applyAlignment="1" applyProtection="1">
      <alignment horizontal="center" vertical="center"/>
      <protection hidden="1"/>
    </xf>
    <xf numFmtId="0" fontId="48" fillId="8" borderId="38" xfId="0" applyFont="1" applyFill="1" applyBorder="1" applyAlignment="1" applyProtection="1">
      <alignment horizontal="center" vertical="center"/>
      <protection hidden="1"/>
    </xf>
    <xf numFmtId="14" fontId="24" fillId="12" borderId="38" xfId="0" applyNumberFormat="1" applyFont="1" applyFill="1" applyBorder="1" applyAlignment="1" applyProtection="1">
      <alignment horizontal="center"/>
      <protection locked="0"/>
    </xf>
    <xf numFmtId="14" fontId="24" fillId="12" borderId="33" xfId="0" applyNumberFormat="1" applyFont="1" applyFill="1" applyBorder="1" applyAlignment="1" applyProtection="1">
      <alignment horizontal="center"/>
      <protection locked="0"/>
    </xf>
    <xf numFmtId="0" fontId="47" fillId="8" borderId="61" xfId="0" applyFont="1" applyFill="1" applyBorder="1" applyAlignment="1" applyProtection="1">
      <alignment horizontal="center" vertical="center" wrapText="1"/>
      <protection hidden="1"/>
    </xf>
    <xf numFmtId="0" fontId="47" fillId="8" borderId="59" xfId="0" applyFont="1" applyFill="1" applyBorder="1" applyAlignment="1" applyProtection="1">
      <alignment horizontal="center" vertical="center" wrapText="1"/>
      <protection hidden="1"/>
    </xf>
    <xf numFmtId="0" fontId="37" fillId="0" borderId="20" xfId="0" applyFont="1" applyFill="1" applyBorder="1" applyAlignment="1" applyProtection="1">
      <alignment horizontal="center"/>
      <protection hidden="1"/>
    </xf>
    <xf numFmtId="0" fontId="44" fillId="0" borderId="20" xfId="0" applyFont="1" applyFill="1" applyBorder="1" applyAlignment="1" applyProtection="1">
      <alignment horizontal="center"/>
      <protection hidden="1"/>
    </xf>
  </cellXfs>
  <cellStyles count="2">
    <cellStyle name="Lien hypertexte" xfId="1" builtinId="8"/>
    <cellStyle name="Normal" xfId="0" builtinId="0"/>
  </cellStyles>
  <dxfs count="2034"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FFFF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fgColor theme="1"/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rgb="FF00FF00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8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gif"/><Relationship Id="rId1" Type="http://schemas.openxmlformats.org/officeDocument/2006/relationships/image" Target="../media/image1.pn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33686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2748484" y="37936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957735" y="23156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2527301" y="14404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34928" y="46426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276600" y="41274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2366" y="4758268"/>
          <a:ext cx="715435" cy="1743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20</xdr:row>
      <xdr:rowOff>66675</xdr:rowOff>
    </xdr:from>
    <xdr:ext cx="342900" cy="221163"/>
    <xdr:pic>
      <xdr:nvPicPr>
        <xdr:cNvPr id="2" name="Picture 1" descr="scissors_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1275"/>
          <a:ext cx="342900" cy="221163"/>
        </a:xfrm>
        <a:prstGeom prst="rect">
          <a:avLst/>
        </a:prstGeom>
        <a:noFill/>
      </xdr:spPr>
    </xdr:pic>
    <xdr:clientData/>
  </xdr:oneCellAnchor>
  <xdr:oneCellAnchor>
    <xdr:from>
      <xdr:col>3</xdr:col>
      <xdr:colOff>310084</xdr:colOff>
      <xdr:row>22</xdr:row>
      <xdr:rowOff>237662</xdr:rowOff>
    </xdr:from>
    <xdr:ext cx="1028107" cy="385207"/>
    <xdr:pic>
      <xdr:nvPicPr>
        <xdr:cNvPr id="3" name="Image 2" descr="Image2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16162"/>
        <a:stretch>
          <a:fillRect/>
        </a:stretch>
      </xdr:blipFill>
      <xdr:spPr>
        <a:xfrm>
          <a:off x="3573984" y="5609762"/>
          <a:ext cx="1028107" cy="385207"/>
        </a:xfrm>
        <a:prstGeom prst="rect">
          <a:avLst/>
        </a:prstGeom>
      </xdr:spPr>
    </xdr:pic>
    <xdr:clientData/>
  </xdr:oneCellAnchor>
  <xdr:oneCellAnchor>
    <xdr:from>
      <xdr:col>11</xdr:col>
      <xdr:colOff>16935</xdr:colOff>
      <xdr:row>13</xdr:row>
      <xdr:rowOff>245525</xdr:rowOff>
    </xdr:from>
    <xdr:ext cx="2722834" cy="1490368"/>
    <xdr:pic>
      <xdr:nvPicPr>
        <xdr:cNvPr id="4" name="Image 6" descr="Image4.jpg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8602135" y="3534825"/>
          <a:ext cx="2722834" cy="149036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3</xdr:col>
      <xdr:colOff>88901</xdr:colOff>
      <xdr:row>8</xdr:row>
      <xdr:rowOff>119647</xdr:rowOff>
    </xdr:from>
    <xdr:ext cx="1105358" cy="1019692"/>
    <xdr:pic>
      <xdr:nvPicPr>
        <xdr:cNvPr id="5" name="Image 7" descr="Fotolia_852051_XS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3352801" y="2151647"/>
          <a:ext cx="1105358" cy="1019692"/>
        </a:xfrm>
        <a:prstGeom prst="rect">
          <a:avLst/>
        </a:prstGeom>
        <a:ln>
          <a:solidFill>
            <a:srgbClr val="4F81BD"/>
          </a:solidFill>
        </a:ln>
      </xdr:spPr>
    </xdr:pic>
    <xdr:clientData/>
  </xdr:oneCellAnchor>
  <xdr:oneCellAnchor>
    <xdr:from>
      <xdr:col>13</xdr:col>
      <xdr:colOff>268528</xdr:colOff>
      <xdr:row>28</xdr:row>
      <xdr:rowOff>19830</xdr:rowOff>
    </xdr:from>
    <xdr:ext cx="756162" cy="485881"/>
    <xdr:pic>
      <xdr:nvPicPr>
        <xdr:cNvPr id="6" name="Image 8" descr="Fotolia_2271440_XS.jpg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76128" y="6992130"/>
          <a:ext cx="756162" cy="485881"/>
        </a:xfrm>
        <a:prstGeom prst="rect">
          <a:avLst/>
        </a:prstGeom>
        <a:ln>
          <a:solidFill>
            <a:srgbClr val="000000"/>
          </a:solidFill>
        </a:ln>
      </xdr:spPr>
    </xdr:pic>
    <xdr:clientData/>
  </xdr:oneCellAnchor>
  <xdr:oneCellAnchor>
    <xdr:from>
      <xdr:col>4</xdr:col>
      <xdr:colOff>25400</xdr:colOff>
      <xdr:row>24</xdr:row>
      <xdr:rowOff>190499</xdr:rowOff>
    </xdr:from>
    <xdr:ext cx="741176" cy="951814"/>
    <xdr:pic>
      <xdr:nvPicPr>
        <xdr:cNvPr id="7" name="Image 9" descr="Image4.jpg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165600" y="6146799"/>
          <a:ext cx="741176" cy="951814"/>
        </a:xfrm>
        <a:prstGeom prst="rect">
          <a:avLst/>
        </a:prstGeom>
      </xdr:spPr>
    </xdr:pic>
    <xdr:clientData/>
  </xdr:oneCellAnchor>
  <xdr:oneCellAnchor>
    <xdr:from>
      <xdr:col>4</xdr:col>
      <xdr:colOff>21166</xdr:colOff>
      <xdr:row>28</xdr:row>
      <xdr:rowOff>135468</xdr:rowOff>
    </xdr:from>
    <xdr:ext cx="715435" cy="174376"/>
    <xdr:pic>
      <xdr:nvPicPr>
        <xdr:cNvPr id="8" name="Image 10" descr="design2.gif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1366" y="7107768"/>
          <a:ext cx="715435" cy="1743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10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11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4" Type="http://schemas.openxmlformats.org/officeDocument/2006/relationships/comments" Target="../comments1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4" Type="http://schemas.openxmlformats.org/officeDocument/2006/relationships/comments" Target="../comments13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4" Type="http://schemas.openxmlformats.org/officeDocument/2006/relationships/comments" Target="../comments14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4" Type="http://schemas.openxmlformats.org/officeDocument/2006/relationships/comments" Target="../comments15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4" Type="http://schemas.openxmlformats.org/officeDocument/2006/relationships/comments" Target="../comments16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4" Type="http://schemas.openxmlformats.org/officeDocument/2006/relationships/comments" Target="../comments17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4" Type="http://schemas.openxmlformats.org/officeDocument/2006/relationships/comments" Target="../comments18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4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omments" Target="../comments5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6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4" Type="http://schemas.openxmlformats.org/officeDocument/2006/relationships/comments" Target="../comments7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8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4" Type="http://schemas.openxmlformats.org/officeDocument/2006/relationships/comments" Target="../comments9.xml"/><Relationship Id="rId1" Type="http://schemas.openxmlformats.org/officeDocument/2006/relationships/hyperlink" Target="http://www.jamesclub.be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4" sqref="H14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124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125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64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21507</v>
      </c>
      <c r="C5" s="149" t="s">
        <v>65</v>
      </c>
      <c r="D5" s="149"/>
      <c r="E5" s="148">
        <f ca="1">IF(B4="M",220-YEAR(A32)+YEAR(A33),226-YEAR(A32)+YEAR(A33))</f>
        <v>162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/>
      <c r="B6" s="140">
        <v>12</v>
      </c>
      <c r="C6" s="145" t="s">
        <v>59</v>
      </c>
      <c r="D6" s="145"/>
      <c r="E6" s="144">
        <v>180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1.59</v>
      </c>
      <c r="C7" s="139" t="s">
        <v>53</v>
      </c>
      <c r="D7" s="227">
        <v>58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22.942130453700404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11.399999999999999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39.899999999999991</v>
      </c>
      <c r="F12" s="88"/>
      <c r="G12" s="101">
        <v>9</v>
      </c>
      <c r="H12" s="100"/>
      <c r="I12" s="99">
        <f>(H12/E6)</f>
        <v>0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/>
      <c r="I13" s="99">
        <f>(H13/E6)</f>
        <v>0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180</v>
      </c>
      <c r="I14" s="99">
        <f>(H14/E6)</f>
        <v>1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172</v>
      </c>
      <c r="I15" s="99">
        <f>(H15/E6)</f>
        <v>0.9555555555555556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165</v>
      </c>
      <c r="I16" s="99">
        <f>(H16/E6)</f>
        <v>0.91666666666666663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7.3099415204678367E-3</v>
      </c>
      <c r="C17" s="103">
        <f>IF(B17,3600*2/(HOUR(B17)*3600+MINUTE(B17)*60+SECOND(B17)),TEXT(,""))</f>
        <v>11.39240506329114</v>
      </c>
      <c r="D17" s="102" t="str">
        <f>IF(B17,TEXT(B17/2,"mm:ss"),TEXT(,""))</f>
        <v>05:16</v>
      </c>
      <c r="E17" s="89"/>
      <c r="F17" s="88"/>
      <c r="G17" s="101">
        <v>4</v>
      </c>
      <c r="H17" s="100">
        <v>158</v>
      </c>
      <c r="I17" s="99">
        <f>(H17/E6)</f>
        <v>0.87777777777777777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0:58:57</v>
      </c>
      <c r="C18" s="103">
        <f>IF(B17,3600*10/(HOUR(B18)*3600+MINUTE(B18)*60+SECOND(B18)),TEXT(,""))</f>
        <v>10.178117048346056</v>
      </c>
      <c r="D18" s="102" t="str">
        <f>IF(B17,TEXT(B18/10,"mm:ss"),TEXT(,""))</f>
        <v>05:54</v>
      </c>
      <c r="E18" s="89"/>
      <c r="F18" s="88"/>
      <c r="G18" s="101">
        <v>3</v>
      </c>
      <c r="H18" s="111">
        <v>152</v>
      </c>
      <c r="I18" s="99">
        <f>(H18/E6)</f>
        <v>0.84444444444444444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2:18:48</v>
      </c>
      <c r="C19" s="103">
        <f>IF(B17,C18-1.1,TEXT(,""))</f>
        <v>9.0781170483460567</v>
      </c>
      <c r="D19" s="102" t="str">
        <f>IF(B17,TEXT(B19/21,"mm:ss"),TEXT(,""))</f>
        <v>06:37</v>
      </c>
      <c r="E19" s="89"/>
      <c r="F19" s="88"/>
      <c r="G19" s="101">
        <v>2</v>
      </c>
      <c r="H19" s="100">
        <v>146</v>
      </c>
      <c r="I19" s="99">
        <f>(H19/E6)</f>
        <v>0.81111111111111112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5:17:20</v>
      </c>
      <c r="C20" s="91">
        <f>IF(B17,C19-1.1,TEXT(,""))</f>
        <v>7.9781170483460571</v>
      </c>
      <c r="D20" s="90" t="str">
        <f>IF(B17,TEXT(B20/42.195,"mm:ss"),TEXT(,""))</f>
        <v>07:31</v>
      </c>
      <c r="E20" s="89"/>
      <c r="F20" s="88"/>
      <c r="G20" s="87">
        <v>1</v>
      </c>
      <c r="H20" s="86">
        <v>112</v>
      </c>
      <c r="I20" s="85">
        <f>(H20/E6)</f>
        <v>0.62222222222222223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CASTERMAN</v>
      </c>
      <c r="B24" s="194" t="str">
        <f>B3</f>
        <v>Geneviève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167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11.399999999999999</v>
      </c>
      <c r="K25" s="199"/>
      <c r="L25" s="200">
        <f>1/24/$J25</f>
        <v>3.6549707602339184E-3</v>
      </c>
      <c r="M25" s="199"/>
      <c r="N25" s="200">
        <f>$L25/10</f>
        <v>3.6549707602339185E-4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108</v>
      </c>
      <c r="C26" s="48">
        <f>E6*C25</f>
        <v>125.99999999999999</v>
      </c>
      <c r="D26" s="48">
        <f>E6*D25</f>
        <v>144</v>
      </c>
      <c r="E26" s="47"/>
      <c r="F26" s="44"/>
      <c r="G26" s="183" t="s">
        <v>10</v>
      </c>
      <c r="H26" s="184"/>
      <c r="I26" s="185"/>
      <c r="J26" s="43">
        <f>C11*85%</f>
        <v>9.6899999999999977</v>
      </c>
      <c r="K26" s="43">
        <f>C11*92%</f>
        <v>10.488</v>
      </c>
      <c r="L26" s="42">
        <f>1/24/$J26</f>
        <v>4.2999656002751987E-3</v>
      </c>
      <c r="M26" s="42">
        <f>1/24/$K26</f>
        <v>3.9727943046020849E-3</v>
      </c>
      <c r="N26" s="42">
        <f>$L26/10</f>
        <v>4.2999656002751989E-4</v>
      </c>
      <c r="O26" s="41">
        <f>$M26/10</f>
        <v>3.972794304602085E-4</v>
      </c>
      <c r="R26" s="177"/>
      <c r="S26" s="177"/>
      <c r="T26" s="169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9.1199999999999992</v>
      </c>
      <c r="K27" s="43">
        <f>C11*85%</f>
        <v>9.6899999999999977</v>
      </c>
      <c r="L27" s="42">
        <f>1/24/$J27</f>
        <v>4.5687134502923974E-3</v>
      </c>
      <c r="M27" s="42">
        <f>1/24/$K27</f>
        <v>4.2999656002751987E-3</v>
      </c>
      <c r="N27" s="42">
        <f>$L27/10</f>
        <v>4.5687134502923974E-4</v>
      </c>
      <c r="O27" s="41">
        <f>$M27/10</f>
        <v>4.2999656002751989E-4</v>
      </c>
      <c r="R27" s="177"/>
      <c r="S27" s="177"/>
      <c r="T27" s="169"/>
    </row>
    <row r="28" spans="1:20" ht="20" customHeight="1" thickBot="1" x14ac:dyDescent="0.25">
      <c r="A28" s="40" t="s">
        <v>7</v>
      </c>
      <c r="B28" s="39">
        <f>E6*B27</f>
        <v>144</v>
      </c>
      <c r="C28" s="39">
        <f>E6*C27</f>
        <v>153</v>
      </c>
      <c r="D28" s="39">
        <f>E6*D27</f>
        <v>162</v>
      </c>
      <c r="E28" s="31"/>
      <c r="F28" s="38"/>
      <c r="G28" s="189" t="s">
        <v>6</v>
      </c>
      <c r="H28" s="190"/>
      <c r="I28" s="191"/>
      <c r="J28" s="37">
        <f>C11*72%</f>
        <v>8.2079999999999984</v>
      </c>
      <c r="K28" s="37">
        <f>C11*80%</f>
        <v>9.1199999999999992</v>
      </c>
      <c r="L28" s="36">
        <f>1/24/$J28</f>
        <v>5.0763482781026647E-3</v>
      </c>
      <c r="M28" s="36">
        <f>1/24/$K28</f>
        <v>4.5687134502923974E-3</v>
      </c>
      <c r="N28" s="35">
        <f>$L28/10</f>
        <v>5.0763482781026649E-4</v>
      </c>
      <c r="O28" s="34">
        <f>$M28/10</f>
        <v>4.5687134502923974E-4</v>
      </c>
      <c r="R28" s="177"/>
      <c r="S28" s="177"/>
      <c r="T28" s="169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8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169"/>
    </row>
    <row r="30" spans="1:20" ht="20" customHeight="1" thickBot="1" x14ac:dyDescent="0.25">
      <c r="A30" s="26" t="s">
        <v>2</v>
      </c>
      <c r="B30" s="25">
        <f>E6*B29</f>
        <v>162</v>
      </c>
      <c r="C30" s="25">
        <f>E6*C29</f>
        <v>171</v>
      </c>
      <c r="D30" s="25">
        <f>E6*D29</f>
        <v>180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21507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  <mergeCell ref="D7:E7"/>
    <mergeCell ref="M7:N7"/>
    <mergeCell ref="C8:E8"/>
    <mergeCell ref="L9:O9"/>
    <mergeCell ref="A10:C10"/>
    <mergeCell ref="L10:O10"/>
    <mergeCell ref="L11:O11"/>
    <mergeCell ref="L12:O12"/>
    <mergeCell ref="L13:O13"/>
    <mergeCell ref="A14:D14"/>
    <mergeCell ref="L14:O14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G26:I26"/>
    <mergeCell ref="R26:S26"/>
    <mergeCell ref="G27:I27"/>
    <mergeCell ref="R27:S27"/>
    <mergeCell ref="G28:I28"/>
    <mergeCell ref="R28:S28"/>
    <mergeCell ref="G29:I30"/>
    <mergeCell ref="J29:M30"/>
    <mergeCell ref="R29:S29"/>
    <mergeCell ref="R30:S30"/>
    <mergeCell ref="A31:B31"/>
    <mergeCell ref="J31:O31"/>
  </mergeCells>
  <conditionalFormatting sqref="G11">
    <cfRule type="expression" dxfId="2033" priority="26" stopIfTrue="1">
      <formula>IF($I11&gt;=0.9,TRUE,FALSE)</formula>
    </cfRule>
    <cfRule type="expression" dxfId="2032" priority="27" stopIfTrue="1">
      <formula>IF($I11&lt;0.9,TRUE,FALSE)</formula>
    </cfRule>
  </conditionalFormatting>
  <conditionalFormatting sqref="I3:I20">
    <cfRule type="cellIs" dxfId="2031" priority="21" stopIfTrue="1" operator="equal">
      <formula>0</formula>
    </cfRule>
    <cfRule type="cellIs" dxfId="2030" priority="22" stopIfTrue="1" operator="lessThan">
      <formula>0.6</formula>
    </cfRule>
    <cfRule type="cellIs" dxfId="2029" priority="23" stopIfTrue="1" operator="lessThan">
      <formula>0.8</formula>
    </cfRule>
    <cfRule type="cellIs" dxfId="2028" priority="24" stopIfTrue="1" operator="between">
      <formula>0.8</formula>
      <formula>0.899999999999999</formula>
    </cfRule>
    <cfRule type="cellIs" dxfId="2027" priority="25" stopIfTrue="1" operator="greaterThanOrEqual">
      <formula>0.9</formula>
    </cfRule>
  </conditionalFormatting>
  <conditionalFormatting sqref="H3:H20">
    <cfRule type="expression" dxfId="2026" priority="16" stopIfTrue="1">
      <formula>IF($I3=0,TRUE,FALSE)</formula>
    </cfRule>
    <cfRule type="expression" dxfId="2025" priority="17" stopIfTrue="1">
      <formula>IF($I3&lt;0.6,TRUE,FALSE)</formula>
    </cfRule>
    <cfRule type="expression" dxfId="2024" priority="18" stopIfTrue="1">
      <formula>IF($I3&lt;0.8,TRUE,FALSE)</formula>
    </cfRule>
    <cfRule type="expression" dxfId="2023" priority="19" stopIfTrue="1">
      <formula>IF($I3&lt;0.9,TRUE,FALSE)</formula>
    </cfRule>
    <cfRule type="expression" dxfId="2022" priority="20" stopIfTrue="1">
      <formula>IF($I3&gt;=0.9,TRUE,FALSE)</formula>
    </cfRule>
  </conditionalFormatting>
  <conditionalFormatting sqref="G3:G20">
    <cfRule type="expression" dxfId="2021" priority="11" stopIfTrue="1">
      <formula>IF($I3=0,TRUE,FALSE)</formula>
    </cfRule>
    <cfRule type="expression" dxfId="2020" priority="12" stopIfTrue="1">
      <formula>IF($I3&lt;0.6,TRUE,FALSE)</formula>
    </cfRule>
    <cfRule type="expression" dxfId="2019" priority="13" stopIfTrue="1">
      <formula>IF($I3&lt;0.8,TRUE,FALSE)</formula>
    </cfRule>
    <cfRule type="expression" dxfId="2018" priority="14" stopIfTrue="1">
      <formula>IF($I3&lt;0.9,TRUE,FALSE)</formula>
    </cfRule>
    <cfRule type="expression" dxfId="2017" priority="15" stopIfTrue="1">
      <formula>IF($I3&gt;=0.9,TRUE,FALSE)</formula>
    </cfRule>
  </conditionalFormatting>
  <conditionalFormatting sqref="J14">
    <cfRule type="expression" dxfId="2016" priority="28">
      <formula>IF(12&lt;0.51*C11,TRUE,FALSE)</formula>
    </cfRule>
    <cfRule type="expression" dxfId="2015" priority="29" stopIfTrue="1">
      <formula>IF(12&gt;1.07*C11,TRUE,FALSE)</formula>
    </cfRule>
    <cfRule type="expression" dxfId="2014" priority="30" stopIfTrue="1">
      <formula>IF(12&gt;=0.86*C11,TRUE,FALSE)</formula>
    </cfRule>
    <cfRule type="expression" dxfId="2013" priority="31" stopIfTrue="1">
      <formula>IF(12&lt;0.71*C11,TRUE,FALSE)</formula>
    </cfRule>
    <cfRule type="expression" dxfId="2012" priority="32" stopIfTrue="1">
      <formula>IF(12&lt;0.86*C11,TRUE,FALSE)</formula>
    </cfRule>
  </conditionalFormatting>
  <conditionalFormatting sqref="J19">
    <cfRule type="expression" dxfId="2011" priority="33" stopIfTrue="1">
      <formula>IF(7&gt;1.07*C11,TRUE,FALSE)</formula>
    </cfRule>
    <cfRule type="expression" dxfId="2010" priority="34" stopIfTrue="1">
      <formula>IF(7&gt;=0.86*C11,TRUE,FALSE)</formula>
    </cfRule>
    <cfRule type="expression" dxfId="2009" priority="35" stopIfTrue="1">
      <formula>IF(7&lt;0.51*C11,TRUE,FALSE)</formula>
    </cfRule>
    <cfRule type="expression" dxfId="2008" priority="36" stopIfTrue="1">
      <formula>IF(7&lt;0.71*C11,TRUE,FALSE)</formula>
    </cfRule>
    <cfRule type="expression" dxfId="2007" priority="37" stopIfTrue="1">
      <formula>IF(7&lt;0.86*C11,TRUE,FALSE)</formula>
    </cfRule>
  </conditionalFormatting>
  <conditionalFormatting sqref="J18">
    <cfRule type="expression" dxfId="2006" priority="38" stopIfTrue="1">
      <formula>IF(8&gt;1.07*C11,TRUE,FALSE)</formula>
    </cfRule>
    <cfRule type="expression" dxfId="2005" priority="39" stopIfTrue="1">
      <formula>IF(8&gt;=0.86*C11,TRUE,FALSE)</formula>
    </cfRule>
    <cfRule type="expression" dxfId="2004" priority="40" stopIfTrue="1">
      <formula>IF(8&lt;0.51*C11,TRUE,FALSE)</formula>
    </cfRule>
    <cfRule type="expression" dxfId="2003" priority="41" stopIfTrue="1">
      <formula>IF(8&lt;0.71*C11,TRUE,FALSE)</formula>
    </cfRule>
    <cfRule type="expression" dxfId="2002" priority="42" stopIfTrue="1">
      <formula>IF(8&lt;0.86*C11,TRUE,FALSE)</formula>
    </cfRule>
  </conditionalFormatting>
  <conditionalFormatting sqref="J17">
    <cfRule type="expression" dxfId="2001" priority="43" stopIfTrue="1">
      <formula>IF(9&gt;1.07*C11,TRUE,FALSE)</formula>
    </cfRule>
    <cfRule type="expression" dxfId="2000" priority="44" stopIfTrue="1">
      <formula>IF(9&gt;=0.86*C11,TRUE,FALSE)</formula>
    </cfRule>
    <cfRule type="expression" dxfId="1999" priority="45" stopIfTrue="1">
      <formula>IF(9&lt;0.51*C11,TRUE,FALSE)</formula>
    </cfRule>
    <cfRule type="expression" dxfId="1998" priority="46" stopIfTrue="1">
      <formula>IF(9&lt;0.71*C11,TRUE,FALSE)</formula>
    </cfRule>
    <cfRule type="expression" dxfId="1997" priority="47" stopIfTrue="1">
      <formula>IF(9&lt;0.86*C11,TRUE,FALSE)</formula>
    </cfRule>
  </conditionalFormatting>
  <conditionalFormatting sqref="J16">
    <cfRule type="expression" dxfId="1996" priority="48" stopIfTrue="1">
      <formula>IF(10&gt;1.07*C11,TRUE,FALSE)</formula>
    </cfRule>
    <cfRule type="expression" dxfId="1995" priority="49" stopIfTrue="1">
      <formula>IF(10&gt;=0.86*C11,TRUE,FALSE)</formula>
    </cfRule>
    <cfRule type="expression" dxfId="1994" priority="50" stopIfTrue="1">
      <formula>IF(10&lt;0.51*C11,TRUE,FALSE)</formula>
    </cfRule>
    <cfRule type="expression" dxfId="1993" priority="51" stopIfTrue="1">
      <formula>IF(10&lt;0.73*C11,TRUE,FALSE)</formula>
    </cfRule>
    <cfRule type="expression" dxfId="1992" priority="52" stopIfTrue="1">
      <formula>IF(10&lt;0.86*C11,TRUE,FALSE)</formula>
    </cfRule>
  </conditionalFormatting>
  <conditionalFormatting sqref="J15">
    <cfRule type="expression" dxfId="1991" priority="53" stopIfTrue="1">
      <formula>IF(11&gt;1.07*C11,TRUE,FALSE)</formula>
    </cfRule>
    <cfRule type="expression" dxfId="1990" priority="54" stopIfTrue="1">
      <formula>IF(11&gt;=0.86*C11,TRUE,FALSE)</formula>
    </cfRule>
    <cfRule type="expression" dxfId="1989" priority="55" stopIfTrue="1">
      <formula>IF(11&lt;0.51*C11,TRUE,FALSE)</formula>
    </cfRule>
    <cfRule type="expression" dxfId="1988" priority="56" stopIfTrue="1">
      <formula>IF(11&lt;0.71*C11,TRUE,FALSE)</formula>
    </cfRule>
    <cfRule type="expression" dxfId="1987" priority="57" stopIfTrue="1">
      <formula>IF(11&lt;0.86*C11,TRUE,FALSE)</formula>
    </cfRule>
  </conditionalFormatting>
  <conditionalFormatting sqref="J13">
    <cfRule type="expression" dxfId="1986" priority="58" stopIfTrue="1">
      <formula>IF(13&gt;1.07*C11,TRUE,FALSE)</formula>
    </cfRule>
    <cfRule type="expression" dxfId="1985" priority="59" stopIfTrue="1">
      <formula>IF(13&gt;=0.86*C11,TRUE,FALSE)</formula>
    </cfRule>
    <cfRule type="expression" dxfId="1984" priority="60" stopIfTrue="1">
      <formula>IF(13&lt;0.51*C11,TRUE,FALSE)</formula>
    </cfRule>
    <cfRule type="expression" dxfId="1983" priority="61" stopIfTrue="1">
      <formula>IF(13&lt;0.71*C11,TRUE,FALSE)</formula>
    </cfRule>
    <cfRule type="expression" dxfId="1982" priority="62" stopIfTrue="1">
      <formula>IF(13&lt;0.86*C11,TRUE,FALSE)</formula>
    </cfRule>
  </conditionalFormatting>
  <conditionalFormatting sqref="J12">
    <cfRule type="expression" dxfId="1981" priority="63" stopIfTrue="1">
      <formula>IF(14&gt;1.07*C11,TRUE,FALSE)</formula>
    </cfRule>
    <cfRule type="expression" dxfId="1980" priority="64" stopIfTrue="1">
      <formula>IF(14&gt;=0.86*C11,TRUE,FALSE)</formula>
    </cfRule>
    <cfRule type="expression" dxfId="1979" priority="65" stopIfTrue="1">
      <formula>IF(14&lt;0.51*C11,TRUE,FALSE)</formula>
    </cfRule>
    <cfRule type="expression" dxfId="1978" priority="66" stopIfTrue="1">
      <formula>IF(14&lt;0.71*C11,TRUE,FALSE)</formula>
    </cfRule>
    <cfRule type="expression" dxfId="1977" priority="67" stopIfTrue="1">
      <formula>IF(14&lt;0.86*C11,TRUE,FALSE)</formula>
    </cfRule>
  </conditionalFormatting>
  <conditionalFormatting sqref="J11">
    <cfRule type="expression" dxfId="1976" priority="68" stopIfTrue="1">
      <formula>IF(15&gt;1.07*C11,TRUE,FALSE)</formula>
    </cfRule>
    <cfRule type="expression" dxfId="1975" priority="69" stopIfTrue="1">
      <formula>IF(15&gt;=0.86*C11,TRUE,FALSE)</formula>
    </cfRule>
    <cfRule type="expression" dxfId="1974" priority="70">
      <formula>IF(15&lt;0.51*C11,TRUE,FALSE)</formula>
    </cfRule>
    <cfRule type="expression" dxfId="1973" priority="71" stopIfTrue="1">
      <formula>IF(15&lt;0.71*C11,TRUE,FALSE)</formula>
    </cfRule>
    <cfRule type="expression" dxfId="1972" priority="72" stopIfTrue="1">
      <formula>IF(15&lt;0.86*C11,TRUE,FALSE)</formula>
    </cfRule>
  </conditionalFormatting>
  <conditionalFormatting sqref="J10">
    <cfRule type="expression" dxfId="1971" priority="73">
      <formula>IF(16&lt;0.51*C11,TRUE,FALSE)</formula>
    </cfRule>
    <cfRule type="expression" dxfId="1970" priority="74" stopIfTrue="1">
      <formula>IF(16&gt;1.07*C11,TRUE,FALSE)</formula>
    </cfRule>
    <cfRule type="expression" dxfId="1969" priority="75" stopIfTrue="1">
      <formula>IF(16&gt;=0.86*C11,TRUE,FALSE)</formula>
    </cfRule>
    <cfRule type="expression" dxfId="1968" priority="76" stopIfTrue="1">
      <formula>IF(16&lt;0.71*C11,TRUE,FALSE)</formula>
    </cfRule>
    <cfRule type="expression" dxfId="1967" priority="77" stopIfTrue="1">
      <formula>IF(16&lt;0.86*C11,TRUE,FALSE)</formula>
    </cfRule>
  </conditionalFormatting>
  <conditionalFormatting sqref="J9">
    <cfRule type="expression" dxfId="1966" priority="78">
      <formula>IF(17&lt;0.51*C11,TRUE,FALSE)</formula>
    </cfRule>
    <cfRule type="expression" dxfId="1965" priority="79" stopIfTrue="1">
      <formula>IF(17&gt;1.07*C11,TRUE,FALSE)</formula>
    </cfRule>
    <cfRule type="expression" dxfId="1964" priority="80" stopIfTrue="1">
      <formula>IF(17&lt;0.71*C11,TRUE,FALSE)</formula>
    </cfRule>
    <cfRule type="expression" dxfId="1963" priority="81" stopIfTrue="1">
      <formula>IF(17&lt;0.86*C11,TRUE,FALSE)</formula>
    </cfRule>
    <cfRule type="expression" dxfId="1962" priority="82" stopIfTrue="1">
      <formula>IF(17&gt;=0.86*C11,TRUE,FALSE)</formula>
    </cfRule>
  </conditionalFormatting>
  <conditionalFormatting sqref="J8">
    <cfRule type="expression" dxfId="1961" priority="83" stopIfTrue="1">
      <formula>IF(18&gt;1.07*C11,TRUE,FALSE)</formula>
    </cfRule>
    <cfRule type="expression" dxfId="1960" priority="84" stopIfTrue="1">
      <formula>IF(18&gt;=0.86*C11,TRUE,FALSE)</formula>
    </cfRule>
    <cfRule type="expression" dxfId="1959" priority="85" stopIfTrue="1">
      <formula>IF(18&lt;0.51*C11,TRUE,FALSE)</formula>
    </cfRule>
    <cfRule type="expression" dxfId="1958" priority="86" stopIfTrue="1">
      <formula>IF(18&lt;0.71*C11,TRUE,FALSE)</formula>
    </cfRule>
    <cfRule type="expression" dxfId="1957" priority="87" stopIfTrue="1">
      <formula>IF(18&lt;0.86*C11,TRUE,FALSE)</formula>
    </cfRule>
  </conditionalFormatting>
  <conditionalFormatting sqref="J7">
    <cfRule type="expression" dxfId="1956" priority="88" stopIfTrue="1">
      <formula>IF(19&gt;1.07*C11,TRUE,FALSE)</formula>
    </cfRule>
    <cfRule type="expression" dxfId="1955" priority="89" stopIfTrue="1">
      <formula>IF(19&gt;=0.86*C11,TRUE,FALSE)</formula>
    </cfRule>
    <cfRule type="expression" dxfId="1954" priority="90" stopIfTrue="1">
      <formula>IF(19&lt;0.51*C11,TRUE,FALSE)</formula>
    </cfRule>
    <cfRule type="expression" dxfId="1953" priority="91" stopIfTrue="1">
      <formula>IF(19&lt;0.71*C11,TRUE,FALSE)</formula>
    </cfRule>
    <cfRule type="expression" dxfId="1952" priority="92" stopIfTrue="1">
      <formula>IF(19&lt;0.86*C11,TRUE,FALSE)</formula>
    </cfRule>
  </conditionalFormatting>
  <conditionalFormatting sqref="J6">
    <cfRule type="expression" dxfId="1951" priority="93" stopIfTrue="1">
      <formula>IF(20&gt;1.07*C11,TRUE,FALSE)</formula>
    </cfRule>
    <cfRule type="expression" dxfId="1950" priority="94" stopIfTrue="1">
      <formula>IF(20&gt;=0.86*C11,TRUE,FALSE)</formula>
    </cfRule>
    <cfRule type="expression" dxfId="1949" priority="95" stopIfTrue="1">
      <formula>IF(20&lt;0.71*C11,TRUE,FALSE)</formula>
    </cfRule>
    <cfRule type="expression" dxfId="1948" priority="96" stopIfTrue="1">
      <formula>IF(20&lt;0.86*C11,TRUE,FALSE)</formula>
    </cfRule>
  </conditionalFormatting>
  <conditionalFormatting sqref="J5">
    <cfRule type="expression" dxfId="1947" priority="97" stopIfTrue="1">
      <formula>IF(21&gt;1.07*C11,TRUE,FALSE)</formula>
    </cfRule>
    <cfRule type="expression" dxfId="1946" priority="98" stopIfTrue="1">
      <formula>IF(21&gt;=0.86*C11,TRUE,FALSE)</formula>
    </cfRule>
    <cfRule type="expression" dxfId="1945" priority="99" stopIfTrue="1">
      <formula>IF(21&lt;0.71*C11,TRUE,FALSE)</formula>
    </cfRule>
    <cfRule type="expression" dxfId="1944" priority="100" stopIfTrue="1">
      <formula>IF(21&lt;0.86*C11,TRUE,FALSE)</formula>
    </cfRule>
  </conditionalFormatting>
  <conditionalFormatting sqref="J4">
    <cfRule type="expression" dxfId="1943" priority="101" stopIfTrue="1">
      <formula>IF(22&gt;1.07*C11,TRUE,FALSE)</formula>
    </cfRule>
    <cfRule type="expression" dxfId="1942" priority="102" stopIfTrue="1">
      <formula>IF(22&gt;=0.86*C11,TRUE,FALSE)</formula>
    </cfRule>
    <cfRule type="expression" dxfId="1941" priority="103" stopIfTrue="1">
      <formula>IF(22&lt;0.71*C11,TRUE,FALSE)</formula>
    </cfRule>
    <cfRule type="expression" dxfId="1940" priority="104" stopIfTrue="1">
      <formula>IF(22&lt;0.86*C11,TRUE,FALSE)</formula>
    </cfRule>
  </conditionalFormatting>
  <conditionalFormatting sqref="J3">
    <cfRule type="expression" dxfId="1939" priority="105" stopIfTrue="1">
      <formula>IF(23&gt;1.07*C11,TRUE,FALSE)</formula>
    </cfRule>
    <cfRule type="expression" dxfId="1938" priority="106" stopIfTrue="1">
      <formula>IF(23&gt;=0.86*C11,TRUE,FALSE)</formula>
    </cfRule>
    <cfRule type="expression" dxfId="1937" priority="107" stopIfTrue="1">
      <formula>IF(23&lt;0.71*C11,TRUE,FALSE)</formula>
    </cfRule>
    <cfRule type="expression" dxfId="1936" priority="108" stopIfTrue="1">
      <formula>IF(23&lt;0.86*C11,TRUE,FALSE)</formula>
    </cfRule>
  </conditionalFormatting>
  <conditionalFormatting sqref="J20">
    <cfRule type="expression" dxfId="1935" priority="109" stopIfTrue="1">
      <formula>IF(6&gt;1.07*C11,TRUE,FALSE)</formula>
    </cfRule>
    <cfRule type="expression" dxfId="1934" priority="110" stopIfTrue="1">
      <formula>IF(6&gt;=0.86*C11,TRUE,FALSE)</formula>
    </cfRule>
    <cfRule type="expression" dxfId="1933" priority="111" stopIfTrue="1">
      <formula>IF(6&lt;0.55*C11,TRUE,FALSE)</formula>
    </cfRule>
    <cfRule type="expression" dxfId="1932" priority="112" stopIfTrue="1">
      <formula>IF(6&lt;0.71*C11,TRUE,FALSE)</formula>
    </cfRule>
    <cfRule type="expression" dxfId="1931" priority="113" stopIfTrue="1">
      <formula>IF(6&lt;0.86*C11,TRUE,FALSE)</formula>
    </cfRule>
  </conditionalFormatting>
  <conditionalFormatting sqref="B8">
    <cfRule type="cellIs" dxfId="1930" priority="6" stopIfTrue="1" operator="equal">
      <formula>0</formula>
    </cfRule>
    <cfRule type="cellIs" dxfId="1929" priority="7" stopIfTrue="1" operator="lessThan">
      <formula>18.5</formula>
    </cfRule>
    <cfRule type="cellIs" dxfId="1928" priority="8" stopIfTrue="1" operator="lessThan">
      <formula>25</formula>
    </cfRule>
    <cfRule type="cellIs" dxfId="1927" priority="9" stopIfTrue="1" operator="between">
      <formula>30</formula>
      <formula>0.899999999999999</formula>
    </cfRule>
    <cfRule type="cellIs" dxfId="1926" priority="10" stopIfTrue="1" operator="greaterThanOrEqual">
      <formula>30</formula>
    </cfRule>
  </conditionalFormatting>
  <conditionalFormatting sqref="C8">
    <cfRule type="cellIs" dxfId="1925" priority="1" stopIfTrue="1" operator="equal">
      <formula>0</formula>
    </cfRule>
    <cfRule type="cellIs" dxfId="1924" priority="2" stopIfTrue="1" operator="lessThan">
      <formula>18.5</formula>
    </cfRule>
    <cfRule type="cellIs" dxfId="1923" priority="3" stopIfTrue="1" operator="lessThan">
      <formula>25</formula>
    </cfRule>
    <cfRule type="cellIs" dxfId="1922" priority="4" stopIfTrue="1" operator="between">
      <formula>30</formula>
      <formula>0.899999999999999</formula>
    </cfRule>
    <cfRule type="cellIs" dxfId="1921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A2" sqref="A2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107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105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56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24245</v>
      </c>
      <c r="C5" s="149" t="s">
        <v>65</v>
      </c>
      <c r="D5" s="149"/>
      <c r="E5" s="148">
        <f ca="1">IF(B4="M",220-YEAR(A32)+YEAR(A33),226-YEAR(A32)+YEAR(A33))</f>
        <v>164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15</v>
      </c>
      <c r="C6" s="145" t="s">
        <v>59</v>
      </c>
      <c r="D6" s="145"/>
      <c r="E6" s="144">
        <v>173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1.78</v>
      </c>
      <c r="C7" s="139" t="s">
        <v>53</v>
      </c>
      <c r="D7" s="227">
        <v>81.5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25.722762277490215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14.25</v>
      </c>
      <c r="F11" s="88"/>
      <c r="G11" s="101">
        <v>10</v>
      </c>
      <c r="H11" s="100">
        <v>173</v>
      </c>
      <c r="I11" s="99">
        <f>(H11/E6)</f>
        <v>1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49.875</v>
      </c>
      <c r="F12" s="88"/>
      <c r="G12" s="101">
        <v>9</v>
      </c>
      <c r="H12" s="100">
        <v>167</v>
      </c>
      <c r="I12" s="99">
        <f>(H12/E6)</f>
        <v>0.96531791907514453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158</v>
      </c>
      <c r="I13" s="99">
        <f>(H13/E6)</f>
        <v>0.91329479768786126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149</v>
      </c>
      <c r="I14" s="99">
        <f>(H14/E6)</f>
        <v>0.86127167630057799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149</v>
      </c>
      <c r="I15" s="99">
        <f>(H15/E6)</f>
        <v>0.86127167630057799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142</v>
      </c>
      <c r="I16" s="99">
        <f>(H16/E6)</f>
        <v>0.82080924855491333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5.8479532163742687E-3</v>
      </c>
      <c r="C17" s="103">
        <f>IF(B17,3600*2/(HOUR(B17)*3600+MINUTE(B17)*60+SECOND(B17)),TEXT(,""))</f>
        <v>14.257425742574258</v>
      </c>
      <c r="D17" s="102" t="str">
        <f>IF(B17,TEXT(B17/2,"mm:ss"),TEXT(,""))</f>
        <v>04:13</v>
      </c>
      <c r="E17" s="89"/>
      <c r="F17" s="88"/>
      <c r="G17" s="101">
        <v>4</v>
      </c>
      <c r="H17" s="100">
        <v>129</v>
      </c>
      <c r="I17" s="99">
        <f>(H17/E6)</f>
        <v>0.74566473988439308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0:47:09</v>
      </c>
      <c r="C18" s="103">
        <f>IF(B17,3600*10/(HOUR(B18)*3600+MINUTE(B18)*60+SECOND(B18)),TEXT(,""))</f>
        <v>12.725344644750795</v>
      </c>
      <c r="D18" s="102" t="str">
        <f>IF(B17,TEXT(B18/10,"mm:ss"),TEXT(,""))</f>
        <v>04:43</v>
      </c>
      <c r="E18" s="89"/>
      <c r="F18" s="88"/>
      <c r="G18" s="101">
        <v>3</v>
      </c>
      <c r="H18" s="111">
        <v>127</v>
      </c>
      <c r="I18" s="99">
        <f>(H18/E6)</f>
        <v>0.73410404624277459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1:48:23</v>
      </c>
      <c r="C19" s="103">
        <f>IF(B17,C18-1.1,TEXT(,""))</f>
        <v>11.625344644750795</v>
      </c>
      <c r="D19" s="102" t="str">
        <f>IF(B17,TEXT(B19/21,"mm:ss"),TEXT(,""))</f>
        <v>05:10</v>
      </c>
      <c r="E19" s="89"/>
      <c r="F19" s="88"/>
      <c r="G19" s="101">
        <v>2</v>
      </c>
      <c r="H19" s="100">
        <v>111</v>
      </c>
      <c r="I19" s="99">
        <f>(H19/E6)</f>
        <v>0.64161849710982655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4:00:32</v>
      </c>
      <c r="C20" s="91">
        <f>IF(B17,C19-1.1,TEXT(,""))</f>
        <v>10.525344644750795</v>
      </c>
      <c r="D20" s="90" t="str">
        <f>IF(B17,TEXT(B20/42.195,"mm:ss"),TEXT(,""))</f>
        <v>05:42</v>
      </c>
      <c r="E20" s="89"/>
      <c r="F20" s="88"/>
      <c r="G20" s="87">
        <v>1</v>
      </c>
      <c r="H20" s="86">
        <v>101</v>
      </c>
      <c r="I20" s="85">
        <f>(H20/E6)</f>
        <v>0.58381502890173409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LEPINE</v>
      </c>
      <c r="B24" s="194" t="str">
        <f>B3</f>
        <v>Jean-Louis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14.25</v>
      </c>
      <c r="K25" s="199"/>
      <c r="L25" s="200">
        <f>1/24/$J25</f>
        <v>2.9239766081871343E-3</v>
      </c>
      <c r="M25" s="199"/>
      <c r="N25" s="200">
        <f>$L25/10</f>
        <v>2.9239766081871346E-4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103.8</v>
      </c>
      <c r="C26" s="48">
        <f>E6*C25</f>
        <v>121.1</v>
      </c>
      <c r="D26" s="48">
        <f>E6*D25</f>
        <v>138.4</v>
      </c>
      <c r="E26" s="47"/>
      <c r="F26" s="44"/>
      <c r="G26" s="183" t="s">
        <v>10</v>
      </c>
      <c r="H26" s="184"/>
      <c r="I26" s="185"/>
      <c r="J26" s="43">
        <f>C11*85%</f>
        <v>12.112499999999999</v>
      </c>
      <c r="K26" s="43">
        <f>C11*92%</f>
        <v>13.110000000000001</v>
      </c>
      <c r="L26" s="42">
        <f>1/24/$J26</f>
        <v>3.4399724802201583E-3</v>
      </c>
      <c r="M26" s="42">
        <f>1/24/$K26</f>
        <v>3.1782354436816675E-3</v>
      </c>
      <c r="N26" s="42">
        <f>$L26/10</f>
        <v>3.4399724802201581E-4</v>
      </c>
      <c r="O26" s="41">
        <f>$M26/10</f>
        <v>3.1782354436816676E-4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11.4</v>
      </c>
      <c r="K27" s="43">
        <f>C11*85%</f>
        <v>12.112499999999999</v>
      </c>
      <c r="L27" s="42">
        <f>1/24/$J27</f>
        <v>3.6549707602339179E-3</v>
      </c>
      <c r="M27" s="42">
        <f>1/24/$K27</f>
        <v>3.4399724802201583E-3</v>
      </c>
      <c r="N27" s="42">
        <f>$L27/10</f>
        <v>3.6549707602339179E-4</v>
      </c>
      <c r="O27" s="41">
        <f>$M27/10</f>
        <v>3.4399724802201581E-4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138.4</v>
      </c>
      <c r="C28" s="39">
        <f>E6*C27</f>
        <v>147.04999999999998</v>
      </c>
      <c r="D28" s="39">
        <f>E6*D27</f>
        <v>155.70000000000002</v>
      </c>
      <c r="E28" s="31"/>
      <c r="F28" s="38"/>
      <c r="G28" s="189" t="s">
        <v>6</v>
      </c>
      <c r="H28" s="190"/>
      <c r="I28" s="191"/>
      <c r="J28" s="37">
        <f>C11*72%</f>
        <v>10.26</v>
      </c>
      <c r="K28" s="37">
        <f>C11*80%</f>
        <v>11.4</v>
      </c>
      <c r="L28" s="36">
        <f>1/24/$J28</f>
        <v>4.061078622482131E-3</v>
      </c>
      <c r="M28" s="36">
        <f>1/24/$K28</f>
        <v>3.6549707602339179E-3</v>
      </c>
      <c r="N28" s="35">
        <f>$L28/10</f>
        <v>4.061078622482131E-4</v>
      </c>
      <c r="O28" s="34">
        <f>$M28/10</f>
        <v>3.6549707602339179E-4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155.70000000000002</v>
      </c>
      <c r="C30" s="25">
        <f>E6*C29</f>
        <v>164.35</v>
      </c>
      <c r="D30" s="25">
        <f>E6*D29</f>
        <v>173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24245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016" priority="26" stopIfTrue="1">
      <formula>IF($I11&gt;=0.9,TRUE,FALSE)</formula>
    </cfRule>
    <cfRule type="expression" dxfId="1015" priority="27" stopIfTrue="1">
      <formula>IF($I11&lt;0.9,TRUE,FALSE)</formula>
    </cfRule>
  </conditionalFormatting>
  <conditionalFormatting sqref="I3:I20">
    <cfRule type="cellIs" dxfId="1014" priority="21" stopIfTrue="1" operator="equal">
      <formula>0</formula>
    </cfRule>
    <cfRule type="cellIs" dxfId="1013" priority="22" stopIfTrue="1" operator="lessThan">
      <formula>0.6</formula>
    </cfRule>
    <cfRule type="cellIs" dxfId="1012" priority="23" stopIfTrue="1" operator="lessThan">
      <formula>0.8</formula>
    </cfRule>
    <cfRule type="cellIs" dxfId="1011" priority="24" stopIfTrue="1" operator="between">
      <formula>0.8</formula>
      <formula>0.899999999999999</formula>
    </cfRule>
    <cfRule type="cellIs" dxfId="1010" priority="25" stopIfTrue="1" operator="greaterThanOrEqual">
      <formula>0.9</formula>
    </cfRule>
  </conditionalFormatting>
  <conditionalFormatting sqref="H3:H20">
    <cfRule type="expression" dxfId="1009" priority="16" stopIfTrue="1">
      <formula>IF($I3=0,TRUE,FALSE)</formula>
    </cfRule>
    <cfRule type="expression" dxfId="1008" priority="17" stopIfTrue="1">
      <formula>IF($I3&lt;0.6,TRUE,FALSE)</formula>
    </cfRule>
    <cfRule type="expression" dxfId="1007" priority="18" stopIfTrue="1">
      <formula>IF($I3&lt;0.8,TRUE,FALSE)</formula>
    </cfRule>
    <cfRule type="expression" dxfId="1006" priority="19" stopIfTrue="1">
      <formula>IF($I3&lt;0.9,TRUE,FALSE)</formula>
    </cfRule>
    <cfRule type="expression" dxfId="1005" priority="20" stopIfTrue="1">
      <formula>IF($I3&gt;=0.9,TRUE,FALSE)</formula>
    </cfRule>
  </conditionalFormatting>
  <conditionalFormatting sqref="G3:G20">
    <cfRule type="expression" dxfId="1004" priority="11" stopIfTrue="1">
      <formula>IF($I3=0,TRUE,FALSE)</formula>
    </cfRule>
    <cfRule type="expression" dxfId="1003" priority="12" stopIfTrue="1">
      <formula>IF($I3&lt;0.6,TRUE,FALSE)</formula>
    </cfRule>
    <cfRule type="expression" dxfId="1002" priority="13" stopIfTrue="1">
      <formula>IF($I3&lt;0.8,TRUE,FALSE)</formula>
    </cfRule>
    <cfRule type="expression" dxfId="1001" priority="14" stopIfTrue="1">
      <formula>IF($I3&lt;0.9,TRUE,FALSE)</formula>
    </cfRule>
    <cfRule type="expression" dxfId="1000" priority="15" stopIfTrue="1">
      <formula>IF($I3&gt;=0.9,TRUE,FALSE)</formula>
    </cfRule>
  </conditionalFormatting>
  <conditionalFormatting sqref="J14">
    <cfRule type="expression" dxfId="999" priority="28">
      <formula>IF(12&lt;0.51*C11,TRUE,FALSE)</formula>
    </cfRule>
    <cfRule type="expression" dxfId="998" priority="29" stopIfTrue="1">
      <formula>IF(12&gt;1.07*C11,TRUE,FALSE)</formula>
    </cfRule>
    <cfRule type="expression" dxfId="997" priority="30" stopIfTrue="1">
      <formula>IF(12&gt;=0.86*C11,TRUE,FALSE)</formula>
    </cfRule>
    <cfRule type="expression" dxfId="996" priority="31" stopIfTrue="1">
      <formula>IF(12&lt;0.71*C11,TRUE,FALSE)</formula>
    </cfRule>
    <cfRule type="expression" dxfId="995" priority="32" stopIfTrue="1">
      <formula>IF(12&lt;0.86*C11,TRUE,FALSE)</formula>
    </cfRule>
  </conditionalFormatting>
  <conditionalFormatting sqref="J19">
    <cfRule type="expression" dxfId="994" priority="33" stopIfTrue="1">
      <formula>IF(7&gt;1.07*C11,TRUE,FALSE)</formula>
    </cfRule>
    <cfRule type="expression" dxfId="993" priority="34" stopIfTrue="1">
      <formula>IF(7&gt;=0.86*C11,TRUE,FALSE)</formula>
    </cfRule>
    <cfRule type="expression" dxfId="992" priority="35" stopIfTrue="1">
      <formula>IF(7&lt;0.51*C11,TRUE,FALSE)</formula>
    </cfRule>
    <cfRule type="expression" dxfId="991" priority="36" stopIfTrue="1">
      <formula>IF(7&lt;0.71*C11,TRUE,FALSE)</formula>
    </cfRule>
    <cfRule type="expression" dxfId="990" priority="37" stopIfTrue="1">
      <formula>IF(7&lt;0.86*C11,TRUE,FALSE)</formula>
    </cfRule>
  </conditionalFormatting>
  <conditionalFormatting sqref="J18">
    <cfRule type="expression" dxfId="989" priority="38" stopIfTrue="1">
      <formula>IF(8&gt;1.07*C11,TRUE,FALSE)</formula>
    </cfRule>
    <cfRule type="expression" dxfId="988" priority="39" stopIfTrue="1">
      <formula>IF(8&gt;=0.86*C11,TRUE,FALSE)</formula>
    </cfRule>
    <cfRule type="expression" dxfId="987" priority="40" stopIfTrue="1">
      <formula>IF(8&lt;0.51*C11,TRUE,FALSE)</formula>
    </cfRule>
    <cfRule type="expression" dxfId="986" priority="41" stopIfTrue="1">
      <formula>IF(8&lt;0.71*C11,TRUE,FALSE)</formula>
    </cfRule>
    <cfRule type="expression" dxfId="985" priority="42" stopIfTrue="1">
      <formula>IF(8&lt;0.86*C11,TRUE,FALSE)</formula>
    </cfRule>
  </conditionalFormatting>
  <conditionalFormatting sqref="J17">
    <cfRule type="expression" dxfId="984" priority="43" stopIfTrue="1">
      <formula>IF(9&gt;1.07*C11,TRUE,FALSE)</formula>
    </cfRule>
    <cfRule type="expression" dxfId="983" priority="44" stopIfTrue="1">
      <formula>IF(9&gt;=0.86*C11,TRUE,FALSE)</formula>
    </cfRule>
    <cfRule type="expression" dxfId="982" priority="45" stopIfTrue="1">
      <formula>IF(9&lt;0.51*C11,TRUE,FALSE)</formula>
    </cfRule>
    <cfRule type="expression" dxfId="981" priority="46" stopIfTrue="1">
      <formula>IF(9&lt;0.71*C11,TRUE,FALSE)</formula>
    </cfRule>
    <cfRule type="expression" dxfId="980" priority="47" stopIfTrue="1">
      <formula>IF(9&lt;0.86*C11,TRUE,FALSE)</formula>
    </cfRule>
  </conditionalFormatting>
  <conditionalFormatting sqref="J16">
    <cfRule type="expression" dxfId="979" priority="48" stopIfTrue="1">
      <formula>IF(10&gt;1.07*C11,TRUE,FALSE)</formula>
    </cfRule>
    <cfRule type="expression" dxfId="978" priority="49" stopIfTrue="1">
      <formula>IF(10&gt;=0.86*C11,TRUE,FALSE)</formula>
    </cfRule>
    <cfRule type="expression" dxfId="977" priority="50" stopIfTrue="1">
      <formula>IF(10&lt;0.51*C11,TRUE,FALSE)</formula>
    </cfRule>
    <cfRule type="expression" dxfId="976" priority="51" stopIfTrue="1">
      <formula>IF(10&lt;0.73*C11,TRUE,FALSE)</formula>
    </cfRule>
    <cfRule type="expression" dxfId="975" priority="52" stopIfTrue="1">
      <formula>IF(10&lt;0.86*C11,TRUE,FALSE)</formula>
    </cfRule>
  </conditionalFormatting>
  <conditionalFormatting sqref="J15">
    <cfRule type="expression" dxfId="974" priority="53" stopIfTrue="1">
      <formula>IF(11&gt;1.07*C11,TRUE,FALSE)</formula>
    </cfRule>
    <cfRule type="expression" dxfId="973" priority="54" stopIfTrue="1">
      <formula>IF(11&gt;=0.86*C11,TRUE,FALSE)</formula>
    </cfRule>
    <cfRule type="expression" dxfId="972" priority="55" stopIfTrue="1">
      <formula>IF(11&lt;0.51*C11,TRUE,FALSE)</formula>
    </cfRule>
    <cfRule type="expression" dxfId="971" priority="56" stopIfTrue="1">
      <formula>IF(11&lt;0.71*C11,TRUE,FALSE)</formula>
    </cfRule>
    <cfRule type="expression" dxfId="970" priority="57" stopIfTrue="1">
      <formula>IF(11&lt;0.86*C11,TRUE,FALSE)</formula>
    </cfRule>
  </conditionalFormatting>
  <conditionalFormatting sqref="J13">
    <cfRule type="expression" dxfId="969" priority="58" stopIfTrue="1">
      <formula>IF(13&gt;1.07*C11,TRUE,FALSE)</formula>
    </cfRule>
    <cfRule type="expression" dxfId="968" priority="59" stopIfTrue="1">
      <formula>IF(13&gt;=0.86*C11,TRUE,FALSE)</formula>
    </cfRule>
    <cfRule type="expression" dxfId="967" priority="60" stopIfTrue="1">
      <formula>IF(13&lt;0.51*C11,TRUE,FALSE)</formula>
    </cfRule>
    <cfRule type="expression" dxfId="966" priority="61" stopIfTrue="1">
      <formula>IF(13&lt;0.71*C11,TRUE,FALSE)</formula>
    </cfRule>
    <cfRule type="expression" dxfId="965" priority="62" stopIfTrue="1">
      <formula>IF(13&lt;0.86*C11,TRUE,FALSE)</formula>
    </cfRule>
  </conditionalFormatting>
  <conditionalFormatting sqref="J12">
    <cfRule type="expression" dxfId="964" priority="63" stopIfTrue="1">
      <formula>IF(14&gt;1.07*C11,TRUE,FALSE)</formula>
    </cfRule>
    <cfRule type="expression" dxfId="963" priority="64" stopIfTrue="1">
      <formula>IF(14&gt;=0.86*C11,TRUE,FALSE)</formula>
    </cfRule>
    <cfRule type="expression" dxfId="962" priority="65" stopIfTrue="1">
      <formula>IF(14&lt;0.51*C11,TRUE,FALSE)</formula>
    </cfRule>
    <cfRule type="expression" dxfId="961" priority="66" stopIfTrue="1">
      <formula>IF(14&lt;0.71*C11,TRUE,FALSE)</formula>
    </cfRule>
    <cfRule type="expression" dxfId="960" priority="67" stopIfTrue="1">
      <formula>IF(14&lt;0.86*C11,TRUE,FALSE)</formula>
    </cfRule>
  </conditionalFormatting>
  <conditionalFormatting sqref="J11">
    <cfRule type="expression" dxfId="959" priority="68" stopIfTrue="1">
      <formula>IF(15&gt;1.07*C11,TRUE,FALSE)</formula>
    </cfRule>
    <cfRule type="expression" dxfId="958" priority="69" stopIfTrue="1">
      <formula>IF(15&gt;=0.86*C11,TRUE,FALSE)</formula>
    </cfRule>
    <cfRule type="expression" dxfId="957" priority="70">
      <formula>IF(15&lt;0.51*C11,TRUE,FALSE)</formula>
    </cfRule>
    <cfRule type="expression" dxfId="956" priority="71" stopIfTrue="1">
      <formula>IF(15&lt;0.71*C11,TRUE,FALSE)</formula>
    </cfRule>
    <cfRule type="expression" dxfId="955" priority="72" stopIfTrue="1">
      <formula>IF(15&lt;0.86*C11,TRUE,FALSE)</formula>
    </cfRule>
  </conditionalFormatting>
  <conditionalFormatting sqref="J10">
    <cfRule type="expression" dxfId="954" priority="73">
      <formula>IF(16&lt;0.51*C11,TRUE,FALSE)</formula>
    </cfRule>
    <cfRule type="expression" dxfId="953" priority="74" stopIfTrue="1">
      <formula>IF(16&gt;1.07*C11,TRUE,FALSE)</formula>
    </cfRule>
    <cfRule type="expression" dxfId="952" priority="75" stopIfTrue="1">
      <formula>IF(16&gt;=0.86*C11,TRUE,FALSE)</formula>
    </cfRule>
    <cfRule type="expression" dxfId="951" priority="76" stopIfTrue="1">
      <formula>IF(16&lt;0.71*C11,TRUE,FALSE)</formula>
    </cfRule>
    <cfRule type="expression" dxfId="950" priority="77" stopIfTrue="1">
      <formula>IF(16&lt;0.86*C11,TRUE,FALSE)</formula>
    </cfRule>
  </conditionalFormatting>
  <conditionalFormatting sqref="J9">
    <cfRule type="expression" dxfId="949" priority="78">
      <formula>IF(17&lt;0.51*C11,TRUE,FALSE)</formula>
    </cfRule>
    <cfRule type="expression" dxfId="948" priority="79" stopIfTrue="1">
      <formula>IF(17&gt;1.07*C11,TRUE,FALSE)</formula>
    </cfRule>
    <cfRule type="expression" dxfId="947" priority="80" stopIfTrue="1">
      <formula>IF(17&lt;0.71*C11,TRUE,FALSE)</formula>
    </cfRule>
    <cfRule type="expression" dxfId="946" priority="81" stopIfTrue="1">
      <formula>IF(17&lt;0.86*C11,TRUE,FALSE)</formula>
    </cfRule>
    <cfRule type="expression" dxfId="945" priority="82" stopIfTrue="1">
      <formula>IF(17&gt;=0.86*C11,TRUE,FALSE)</formula>
    </cfRule>
  </conditionalFormatting>
  <conditionalFormatting sqref="J8">
    <cfRule type="expression" dxfId="944" priority="83" stopIfTrue="1">
      <formula>IF(18&gt;1.07*C11,TRUE,FALSE)</formula>
    </cfRule>
    <cfRule type="expression" dxfId="943" priority="84" stopIfTrue="1">
      <formula>IF(18&gt;=0.86*C11,TRUE,FALSE)</formula>
    </cfRule>
    <cfRule type="expression" dxfId="942" priority="85" stopIfTrue="1">
      <formula>IF(18&lt;0.51*C11,TRUE,FALSE)</formula>
    </cfRule>
    <cfRule type="expression" dxfId="941" priority="86" stopIfTrue="1">
      <formula>IF(18&lt;0.71*C11,TRUE,FALSE)</formula>
    </cfRule>
    <cfRule type="expression" dxfId="940" priority="87" stopIfTrue="1">
      <formula>IF(18&lt;0.86*C11,TRUE,FALSE)</formula>
    </cfRule>
  </conditionalFormatting>
  <conditionalFormatting sqref="J7">
    <cfRule type="expression" dxfId="939" priority="88" stopIfTrue="1">
      <formula>IF(19&gt;1.07*C11,TRUE,FALSE)</formula>
    </cfRule>
    <cfRule type="expression" dxfId="938" priority="89" stopIfTrue="1">
      <formula>IF(19&gt;=0.86*C11,TRUE,FALSE)</formula>
    </cfRule>
    <cfRule type="expression" dxfId="937" priority="90" stopIfTrue="1">
      <formula>IF(19&lt;0.51*C11,TRUE,FALSE)</formula>
    </cfRule>
    <cfRule type="expression" dxfId="936" priority="91" stopIfTrue="1">
      <formula>IF(19&lt;0.71*C11,TRUE,FALSE)</formula>
    </cfRule>
    <cfRule type="expression" dxfId="935" priority="92" stopIfTrue="1">
      <formula>IF(19&lt;0.86*C11,TRUE,FALSE)</formula>
    </cfRule>
  </conditionalFormatting>
  <conditionalFormatting sqref="J6">
    <cfRule type="expression" dxfId="934" priority="93" stopIfTrue="1">
      <formula>IF(20&gt;1.07*C11,TRUE,FALSE)</formula>
    </cfRule>
    <cfRule type="expression" dxfId="933" priority="94" stopIfTrue="1">
      <formula>IF(20&gt;=0.86*C11,TRUE,FALSE)</formula>
    </cfRule>
    <cfRule type="expression" dxfId="932" priority="95" stopIfTrue="1">
      <formula>IF(20&lt;0.71*C11,TRUE,FALSE)</formula>
    </cfRule>
    <cfRule type="expression" dxfId="931" priority="96" stopIfTrue="1">
      <formula>IF(20&lt;0.86*C11,TRUE,FALSE)</formula>
    </cfRule>
  </conditionalFormatting>
  <conditionalFormatting sqref="J5">
    <cfRule type="expression" dxfId="930" priority="97" stopIfTrue="1">
      <formula>IF(21&gt;1.07*C11,TRUE,FALSE)</formula>
    </cfRule>
    <cfRule type="expression" dxfId="929" priority="98" stopIfTrue="1">
      <formula>IF(21&gt;=0.86*C11,TRUE,FALSE)</formula>
    </cfRule>
    <cfRule type="expression" dxfId="928" priority="99" stopIfTrue="1">
      <formula>IF(21&lt;0.71*C11,TRUE,FALSE)</formula>
    </cfRule>
    <cfRule type="expression" dxfId="927" priority="100" stopIfTrue="1">
      <formula>IF(21&lt;0.86*C11,TRUE,FALSE)</formula>
    </cfRule>
  </conditionalFormatting>
  <conditionalFormatting sqref="J4">
    <cfRule type="expression" dxfId="926" priority="101" stopIfTrue="1">
      <formula>IF(22&gt;1.07*C11,TRUE,FALSE)</formula>
    </cfRule>
    <cfRule type="expression" dxfId="925" priority="102" stopIfTrue="1">
      <formula>IF(22&gt;=0.86*C11,TRUE,FALSE)</formula>
    </cfRule>
    <cfRule type="expression" dxfId="924" priority="103" stopIfTrue="1">
      <formula>IF(22&lt;0.71*C11,TRUE,FALSE)</formula>
    </cfRule>
    <cfRule type="expression" dxfId="923" priority="104" stopIfTrue="1">
      <formula>IF(22&lt;0.86*C11,TRUE,FALSE)</formula>
    </cfRule>
  </conditionalFormatting>
  <conditionalFormatting sqref="J3">
    <cfRule type="expression" dxfId="922" priority="105" stopIfTrue="1">
      <formula>IF(23&gt;1.07*C11,TRUE,FALSE)</formula>
    </cfRule>
    <cfRule type="expression" dxfId="921" priority="106" stopIfTrue="1">
      <formula>IF(23&gt;=0.86*C11,TRUE,FALSE)</formula>
    </cfRule>
    <cfRule type="expression" dxfId="920" priority="107" stopIfTrue="1">
      <formula>IF(23&lt;0.71*C11,TRUE,FALSE)</formula>
    </cfRule>
    <cfRule type="expression" dxfId="919" priority="108" stopIfTrue="1">
      <formula>IF(23&lt;0.86*C11,TRUE,FALSE)</formula>
    </cfRule>
  </conditionalFormatting>
  <conditionalFormatting sqref="J20">
    <cfRule type="expression" dxfId="918" priority="109" stopIfTrue="1">
      <formula>IF(6&gt;1.07*C11,TRUE,FALSE)</formula>
    </cfRule>
    <cfRule type="expression" dxfId="917" priority="110" stopIfTrue="1">
      <formula>IF(6&gt;=0.86*C11,TRUE,FALSE)</formula>
    </cfRule>
    <cfRule type="expression" dxfId="916" priority="111" stopIfTrue="1">
      <formula>IF(6&lt;0.55*C11,TRUE,FALSE)</formula>
    </cfRule>
    <cfRule type="expression" dxfId="915" priority="112" stopIfTrue="1">
      <formula>IF(6&lt;0.71*C11,TRUE,FALSE)</formula>
    </cfRule>
    <cfRule type="expression" dxfId="914" priority="113" stopIfTrue="1">
      <formula>IF(6&lt;0.86*C11,TRUE,FALSE)</formula>
    </cfRule>
  </conditionalFormatting>
  <conditionalFormatting sqref="B8">
    <cfRule type="cellIs" dxfId="913" priority="6" stopIfTrue="1" operator="equal">
      <formula>0</formula>
    </cfRule>
    <cfRule type="cellIs" dxfId="912" priority="7" stopIfTrue="1" operator="lessThan">
      <formula>18.5</formula>
    </cfRule>
    <cfRule type="cellIs" dxfId="911" priority="8" stopIfTrue="1" operator="lessThan">
      <formula>25</formula>
    </cfRule>
    <cfRule type="cellIs" dxfId="910" priority="9" stopIfTrue="1" operator="between">
      <formula>30</formula>
      <formula>0.899999999999999</formula>
    </cfRule>
    <cfRule type="cellIs" dxfId="909" priority="10" stopIfTrue="1" operator="greaterThanOrEqual">
      <formula>30</formula>
    </cfRule>
  </conditionalFormatting>
  <conditionalFormatting sqref="C8">
    <cfRule type="cellIs" dxfId="908" priority="1" stopIfTrue="1" operator="equal">
      <formula>0</formula>
    </cfRule>
    <cfRule type="cellIs" dxfId="907" priority="2" stopIfTrue="1" operator="lessThan">
      <formula>18.5</formula>
    </cfRule>
    <cfRule type="cellIs" dxfId="906" priority="3" stopIfTrue="1" operator="lessThan">
      <formula>25</formula>
    </cfRule>
    <cfRule type="cellIs" dxfId="905" priority="4" stopIfTrue="1" operator="between">
      <formula>30</formula>
      <formula>0.899999999999999</formula>
    </cfRule>
    <cfRule type="cellIs" dxfId="904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C8" sqref="C8:E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103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104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56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24396</v>
      </c>
      <c r="C5" s="149" t="s">
        <v>65</v>
      </c>
      <c r="D5" s="149"/>
      <c r="E5" s="148">
        <f ca="1">IF(B4="M",220-YEAR(A32)+YEAR(A33),226-YEAR(A32)+YEAR(A33))</f>
        <v>164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15.6</v>
      </c>
      <c r="C6" s="145" t="s">
        <v>59</v>
      </c>
      <c r="D6" s="145"/>
      <c r="E6" s="144">
        <v>180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1.79</v>
      </c>
      <c r="C7" s="139" t="s">
        <v>53</v>
      </c>
      <c r="D7" s="227">
        <v>78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24.343809494085704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180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14.819999999999999</v>
      </c>
      <c r="F11" s="88"/>
      <c r="G11" s="101">
        <v>10</v>
      </c>
      <c r="H11" s="100">
        <v>178</v>
      </c>
      <c r="I11" s="99">
        <f>(H11/E6)</f>
        <v>0.98888888888888893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51.87</v>
      </c>
      <c r="F12" s="88"/>
      <c r="G12" s="101">
        <v>9</v>
      </c>
      <c r="H12" s="100">
        <v>178</v>
      </c>
      <c r="I12" s="99">
        <f>(H12/E6)</f>
        <v>0.98888888888888893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172</v>
      </c>
      <c r="I13" s="99">
        <f>(H13/E6)</f>
        <v>0.9555555555555556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170</v>
      </c>
      <c r="I14" s="99">
        <f>(H14/E6)</f>
        <v>0.94444444444444442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164</v>
      </c>
      <c r="I15" s="99">
        <f>(H15/E6)</f>
        <v>0.91111111111111109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157</v>
      </c>
      <c r="I16" s="99">
        <f>(H16/E6)</f>
        <v>0.87222222222222223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5.6230319388214127E-3</v>
      </c>
      <c r="C17" s="103">
        <f>IF(B17,3600*2/(HOUR(B17)*3600+MINUTE(B17)*60+SECOND(B17)),TEXT(,""))</f>
        <v>14.814814814814815</v>
      </c>
      <c r="D17" s="102" t="str">
        <f>IF(B17,TEXT(B17/2,"mm:ss"),TEXT(,""))</f>
        <v>04:03</v>
      </c>
      <c r="E17" s="89"/>
      <c r="F17" s="88"/>
      <c r="G17" s="101">
        <v>4</v>
      </c>
      <c r="H17" s="100">
        <v>150</v>
      </c>
      <c r="I17" s="99">
        <f>(H17/E6)</f>
        <v>0.83333333333333337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0:45:21</v>
      </c>
      <c r="C18" s="103">
        <f>IF(B17,3600*10/(HOUR(B18)*3600+MINUTE(B18)*60+SECOND(B18)),TEXT(,""))</f>
        <v>13.230429988974642</v>
      </c>
      <c r="D18" s="102" t="str">
        <f>IF(B17,TEXT(B18/10,"mm:ss"),TEXT(,""))</f>
        <v>04:32</v>
      </c>
      <c r="E18" s="89"/>
      <c r="F18" s="88"/>
      <c r="G18" s="101">
        <v>3</v>
      </c>
      <c r="H18" s="111">
        <v>136</v>
      </c>
      <c r="I18" s="99">
        <f>(H18/E6)</f>
        <v>0.75555555555555554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1:43:52</v>
      </c>
      <c r="C19" s="103">
        <f>IF(B17,C18-1.1,TEXT(,""))</f>
        <v>12.130429988974642</v>
      </c>
      <c r="D19" s="102" t="str">
        <f>IF(B17,TEXT(B19/21,"mm:ss"),TEXT(,""))</f>
        <v>04:57</v>
      </c>
      <c r="E19" s="89"/>
      <c r="F19" s="88"/>
      <c r="G19" s="101">
        <v>2</v>
      </c>
      <c r="H19" s="100">
        <v>130</v>
      </c>
      <c r="I19" s="99">
        <f>(H19/E6)</f>
        <v>0.72222222222222221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3:49:31</v>
      </c>
      <c r="C20" s="91">
        <f>IF(B17,C19-1.1,TEXT(,""))</f>
        <v>11.030429988974642</v>
      </c>
      <c r="D20" s="90" t="str">
        <f>IF(B17,TEXT(B20/42.195,"mm:ss"),TEXT(,""))</f>
        <v>05:26</v>
      </c>
      <c r="E20" s="89"/>
      <c r="F20" s="88"/>
      <c r="G20" s="87">
        <v>1</v>
      </c>
      <c r="H20" s="86">
        <v>118</v>
      </c>
      <c r="I20" s="85">
        <f>(H20/E6)</f>
        <v>0.65555555555555556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TUMMERS</v>
      </c>
      <c r="B24" s="194" t="str">
        <f>B3</f>
        <v>Paul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14.819999999999999</v>
      </c>
      <c r="K25" s="199"/>
      <c r="L25" s="200">
        <f>1/24/$J25</f>
        <v>2.8115159694107063E-3</v>
      </c>
      <c r="M25" s="199"/>
      <c r="N25" s="200">
        <f>$L25/10</f>
        <v>2.8115159694107062E-4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108</v>
      </c>
      <c r="C26" s="48">
        <f>E6*C25</f>
        <v>125.99999999999999</v>
      </c>
      <c r="D26" s="48">
        <f>E6*D25</f>
        <v>144</v>
      </c>
      <c r="E26" s="47"/>
      <c r="F26" s="44"/>
      <c r="G26" s="183" t="s">
        <v>10</v>
      </c>
      <c r="H26" s="184"/>
      <c r="I26" s="185"/>
      <c r="J26" s="43">
        <f>C11*85%</f>
        <v>12.596999999999998</v>
      </c>
      <c r="K26" s="43">
        <f>C11*92%</f>
        <v>13.634399999999999</v>
      </c>
      <c r="L26" s="42">
        <f>1/24/$J26</f>
        <v>3.3076658463655371E-3</v>
      </c>
      <c r="M26" s="42">
        <f>1/24/$K26</f>
        <v>3.0559956189246808E-3</v>
      </c>
      <c r="N26" s="42">
        <f>$L26/10</f>
        <v>3.3076658463655371E-4</v>
      </c>
      <c r="O26" s="41">
        <f>$M26/10</f>
        <v>3.0559956189246809E-4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11.856</v>
      </c>
      <c r="K27" s="43">
        <f>C11*85%</f>
        <v>12.596999999999998</v>
      </c>
      <c r="L27" s="42">
        <f>1/24/$J27</f>
        <v>3.5143949617633826E-3</v>
      </c>
      <c r="M27" s="42">
        <f>1/24/$K27</f>
        <v>3.3076658463655371E-3</v>
      </c>
      <c r="N27" s="42">
        <f>$L27/10</f>
        <v>3.5143949617633824E-4</v>
      </c>
      <c r="O27" s="41">
        <f>$M27/10</f>
        <v>3.3076658463655371E-4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144</v>
      </c>
      <c r="C28" s="39">
        <f>E6*C27</f>
        <v>153</v>
      </c>
      <c r="D28" s="39">
        <f>E6*D27</f>
        <v>162</v>
      </c>
      <c r="E28" s="31"/>
      <c r="F28" s="38"/>
      <c r="G28" s="189" t="s">
        <v>6</v>
      </c>
      <c r="H28" s="190"/>
      <c r="I28" s="191"/>
      <c r="J28" s="37">
        <f>C11*72%</f>
        <v>10.670399999999999</v>
      </c>
      <c r="K28" s="37">
        <f>C11*80%</f>
        <v>11.856</v>
      </c>
      <c r="L28" s="36">
        <f>1/24/$J28</f>
        <v>3.9048832908482032E-3</v>
      </c>
      <c r="M28" s="36">
        <f>1/24/$K28</f>
        <v>3.5143949617633826E-3</v>
      </c>
      <c r="N28" s="35">
        <f>$L28/10</f>
        <v>3.904883290848203E-4</v>
      </c>
      <c r="O28" s="34">
        <f>$M28/10</f>
        <v>3.5143949617633824E-4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162</v>
      </c>
      <c r="C30" s="25">
        <f>E6*C29</f>
        <v>171</v>
      </c>
      <c r="D30" s="25">
        <f>E6*D29</f>
        <v>180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24396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903" priority="26" stopIfTrue="1">
      <formula>IF($I11&gt;=0.9,TRUE,FALSE)</formula>
    </cfRule>
    <cfRule type="expression" dxfId="902" priority="27" stopIfTrue="1">
      <formula>IF($I11&lt;0.9,TRUE,FALSE)</formula>
    </cfRule>
  </conditionalFormatting>
  <conditionalFormatting sqref="I3:I20">
    <cfRule type="cellIs" dxfId="901" priority="21" stopIfTrue="1" operator="equal">
      <formula>0</formula>
    </cfRule>
    <cfRule type="cellIs" dxfId="900" priority="22" stopIfTrue="1" operator="lessThan">
      <formula>0.6</formula>
    </cfRule>
    <cfRule type="cellIs" dxfId="899" priority="23" stopIfTrue="1" operator="lessThan">
      <formula>0.8</formula>
    </cfRule>
    <cfRule type="cellIs" dxfId="898" priority="24" stopIfTrue="1" operator="between">
      <formula>0.8</formula>
      <formula>0.899999999999999</formula>
    </cfRule>
    <cfRule type="cellIs" dxfId="897" priority="25" stopIfTrue="1" operator="greaterThanOrEqual">
      <formula>0.9</formula>
    </cfRule>
  </conditionalFormatting>
  <conditionalFormatting sqref="H3:H20">
    <cfRule type="expression" dxfId="896" priority="16" stopIfTrue="1">
      <formula>IF($I3=0,TRUE,FALSE)</formula>
    </cfRule>
    <cfRule type="expression" dxfId="895" priority="17" stopIfTrue="1">
      <formula>IF($I3&lt;0.6,TRUE,FALSE)</formula>
    </cfRule>
    <cfRule type="expression" dxfId="894" priority="18" stopIfTrue="1">
      <formula>IF($I3&lt;0.8,TRUE,FALSE)</formula>
    </cfRule>
    <cfRule type="expression" dxfId="893" priority="19" stopIfTrue="1">
      <formula>IF($I3&lt;0.9,TRUE,FALSE)</formula>
    </cfRule>
    <cfRule type="expression" dxfId="892" priority="20" stopIfTrue="1">
      <formula>IF($I3&gt;=0.9,TRUE,FALSE)</formula>
    </cfRule>
  </conditionalFormatting>
  <conditionalFormatting sqref="G3:G20">
    <cfRule type="expression" dxfId="891" priority="11" stopIfTrue="1">
      <formula>IF($I3=0,TRUE,FALSE)</formula>
    </cfRule>
    <cfRule type="expression" dxfId="890" priority="12" stopIfTrue="1">
      <formula>IF($I3&lt;0.6,TRUE,FALSE)</formula>
    </cfRule>
    <cfRule type="expression" dxfId="889" priority="13" stopIfTrue="1">
      <formula>IF($I3&lt;0.8,TRUE,FALSE)</formula>
    </cfRule>
    <cfRule type="expression" dxfId="888" priority="14" stopIfTrue="1">
      <formula>IF($I3&lt;0.9,TRUE,FALSE)</formula>
    </cfRule>
    <cfRule type="expression" dxfId="887" priority="15" stopIfTrue="1">
      <formula>IF($I3&gt;=0.9,TRUE,FALSE)</formula>
    </cfRule>
  </conditionalFormatting>
  <conditionalFormatting sqref="J14">
    <cfRule type="expression" dxfId="886" priority="28">
      <formula>IF(12&lt;0.51*C11,TRUE,FALSE)</formula>
    </cfRule>
    <cfRule type="expression" dxfId="885" priority="29" stopIfTrue="1">
      <formula>IF(12&gt;1.07*C11,TRUE,FALSE)</formula>
    </cfRule>
    <cfRule type="expression" dxfId="884" priority="30" stopIfTrue="1">
      <formula>IF(12&gt;=0.86*C11,TRUE,FALSE)</formula>
    </cfRule>
    <cfRule type="expression" dxfId="883" priority="31" stopIfTrue="1">
      <formula>IF(12&lt;0.71*C11,TRUE,FALSE)</formula>
    </cfRule>
    <cfRule type="expression" dxfId="882" priority="32" stopIfTrue="1">
      <formula>IF(12&lt;0.86*C11,TRUE,FALSE)</formula>
    </cfRule>
  </conditionalFormatting>
  <conditionalFormatting sqref="J19">
    <cfRule type="expression" dxfId="881" priority="33" stopIfTrue="1">
      <formula>IF(7&gt;1.07*C11,TRUE,FALSE)</formula>
    </cfRule>
    <cfRule type="expression" dxfId="880" priority="34" stopIfTrue="1">
      <formula>IF(7&gt;=0.86*C11,TRUE,FALSE)</formula>
    </cfRule>
    <cfRule type="expression" dxfId="879" priority="35" stopIfTrue="1">
      <formula>IF(7&lt;0.51*C11,TRUE,FALSE)</formula>
    </cfRule>
    <cfRule type="expression" dxfId="878" priority="36" stopIfTrue="1">
      <formula>IF(7&lt;0.71*C11,TRUE,FALSE)</formula>
    </cfRule>
    <cfRule type="expression" dxfId="877" priority="37" stopIfTrue="1">
      <formula>IF(7&lt;0.86*C11,TRUE,FALSE)</formula>
    </cfRule>
  </conditionalFormatting>
  <conditionalFormatting sqref="J18">
    <cfRule type="expression" dxfId="876" priority="38" stopIfTrue="1">
      <formula>IF(8&gt;1.07*C11,TRUE,FALSE)</formula>
    </cfRule>
    <cfRule type="expression" dxfId="875" priority="39" stopIfTrue="1">
      <formula>IF(8&gt;=0.86*C11,TRUE,FALSE)</formula>
    </cfRule>
    <cfRule type="expression" dxfId="874" priority="40" stopIfTrue="1">
      <formula>IF(8&lt;0.51*C11,TRUE,FALSE)</formula>
    </cfRule>
    <cfRule type="expression" dxfId="873" priority="41" stopIfTrue="1">
      <formula>IF(8&lt;0.71*C11,TRUE,FALSE)</formula>
    </cfRule>
    <cfRule type="expression" dxfId="872" priority="42" stopIfTrue="1">
      <formula>IF(8&lt;0.86*C11,TRUE,FALSE)</formula>
    </cfRule>
  </conditionalFormatting>
  <conditionalFormatting sqref="J17">
    <cfRule type="expression" dxfId="871" priority="43" stopIfTrue="1">
      <formula>IF(9&gt;1.07*C11,TRUE,FALSE)</formula>
    </cfRule>
    <cfRule type="expression" dxfId="870" priority="44" stopIfTrue="1">
      <formula>IF(9&gt;=0.86*C11,TRUE,FALSE)</formula>
    </cfRule>
    <cfRule type="expression" dxfId="869" priority="45" stopIfTrue="1">
      <formula>IF(9&lt;0.51*C11,TRUE,FALSE)</formula>
    </cfRule>
    <cfRule type="expression" dxfId="868" priority="46" stopIfTrue="1">
      <formula>IF(9&lt;0.71*C11,TRUE,FALSE)</formula>
    </cfRule>
    <cfRule type="expression" dxfId="867" priority="47" stopIfTrue="1">
      <formula>IF(9&lt;0.86*C11,TRUE,FALSE)</formula>
    </cfRule>
  </conditionalFormatting>
  <conditionalFormatting sqref="J16">
    <cfRule type="expression" dxfId="866" priority="48" stopIfTrue="1">
      <formula>IF(10&gt;1.07*C11,TRUE,FALSE)</formula>
    </cfRule>
    <cfRule type="expression" dxfId="865" priority="49" stopIfTrue="1">
      <formula>IF(10&gt;=0.86*C11,TRUE,FALSE)</formula>
    </cfRule>
    <cfRule type="expression" dxfId="864" priority="50" stopIfTrue="1">
      <formula>IF(10&lt;0.51*C11,TRUE,FALSE)</formula>
    </cfRule>
    <cfRule type="expression" dxfId="863" priority="51" stopIfTrue="1">
      <formula>IF(10&lt;0.73*C11,TRUE,FALSE)</formula>
    </cfRule>
    <cfRule type="expression" dxfId="862" priority="52" stopIfTrue="1">
      <formula>IF(10&lt;0.86*C11,TRUE,FALSE)</formula>
    </cfRule>
  </conditionalFormatting>
  <conditionalFormatting sqref="J15">
    <cfRule type="expression" dxfId="861" priority="53" stopIfTrue="1">
      <formula>IF(11&gt;1.07*C11,TRUE,FALSE)</formula>
    </cfRule>
    <cfRule type="expression" dxfId="860" priority="54" stopIfTrue="1">
      <formula>IF(11&gt;=0.86*C11,TRUE,FALSE)</formula>
    </cfRule>
    <cfRule type="expression" dxfId="859" priority="55" stopIfTrue="1">
      <formula>IF(11&lt;0.51*C11,TRUE,FALSE)</formula>
    </cfRule>
    <cfRule type="expression" dxfId="858" priority="56" stopIfTrue="1">
      <formula>IF(11&lt;0.71*C11,TRUE,FALSE)</formula>
    </cfRule>
    <cfRule type="expression" dxfId="857" priority="57" stopIfTrue="1">
      <formula>IF(11&lt;0.86*C11,TRUE,FALSE)</formula>
    </cfRule>
  </conditionalFormatting>
  <conditionalFormatting sqref="J13">
    <cfRule type="expression" dxfId="856" priority="58" stopIfTrue="1">
      <formula>IF(13&gt;1.07*C11,TRUE,FALSE)</formula>
    </cfRule>
    <cfRule type="expression" dxfId="855" priority="59" stopIfTrue="1">
      <formula>IF(13&gt;=0.86*C11,TRUE,FALSE)</formula>
    </cfRule>
    <cfRule type="expression" dxfId="854" priority="60" stopIfTrue="1">
      <formula>IF(13&lt;0.51*C11,TRUE,FALSE)</formula>
    </cfRule>
    <cfRule type="expression" dxfId="853" priority="61" stopIfTrue="1">
      <formula>IF(13&lt;0.71*C11,TRUE,FALSE)</formula>
    </cfRule>
    <cfRule type="expression" dxfId="852" priority="62" stopIfTrue="1">
      <formula>IF(13&lt;0.86*C11,TRUE,FALSE)</formula>
    </cfRule>
  </conditionalFormatting>
  <conditionalFormatting sqref="J12">
    <cfRule type="expression" dxfId="851" priority="63" stopIfTrue="1">
      <formula>IF(14&gt;1.07*C11,TRUE,FALSE)</formula>
    </cfRule>
    <cfRule type="expression" dxfId="850" priority="64" stopIfTrue="1">
      <formula>IF(14&gt;=0.86*C11,TRUE,FALSE)</formula>
    </cfRule>
    <cfRule type="expression" dxfId="849" priority="65" stopIfTrue="1">
      <formula>IF(14&lt;0.51*C11,TRUE,FALSE)</formula>
    </cfRule>
    <cfRule type="expression" dxfId="848" priority="66" stopIfTrue="1">
      <formula>IF(14&lt;0.71*C11,TRUE,FALSE)</formula>
    </cfRule>
    <cfRule type="expression" dxfId="847" priority="67" stopIfTrue="1">
      <formula>IF(14&lt;0.86*C11,TRUE,FALSE)</formula>
    </cfRule>
  </conditionalFormatting>
  <conditionalFormatting sqref="J11">
    <cfRule type="expression" dxfId="846" priority="68" stopIfTrue="1">
      <formula>IF(15&gt;1.07*C11,TRUE,FALSE)</formula>
    </cfRule>
    <cfRule type="expression" dxfId="845" priority="69" stopIfTrue="1">
      <formula>IF(15&gt;=0.86*C11,TRUE,FALSE)</formula>
    </cfRule>
    <cfRule type="expression" dxfId="844" priority="70">
      <formula>IF(15&lt;0.51*C11,TRUE,FALSE)</formula>
    </cfRule>
    <cfRule type="expression" dxfId="843" priority="71" stopIfTrue="1">
      <formula>IF(15&lt;0.71*C11,TRUE,FALSE)</formula>
    </cfRule>
    <cfRule type="expression" dxfId="842" priority="72" stopIfTrue="1">
      <formula>IF(15&lt;0.86*C11,TRUE,FALSE)</formula>
    </cfRule>
  </conditionalFormatting>
  <conditionalFormatting sqref="J10">
    <cfRule type="expression" dxfId="841" priority="73">
      <formula>IF(16&lt;0.51*C11,TRUE,FALSE)</formula>
    </cfRule>
    <cfRule type="expression" dxfId="840" priority="74" stopIfTrue="1">
      <formula>IF(16&gt;1.07*C11,TRUE,FALSE)</formula>
    </cfRule>
    <cfRule type="expression" dxfId="839" priority="75" stopIfTrue="1">
      <formula>IF(16&gt;=0.86*C11,TRUE,FALSE)</formula>
    </cfRule>
    <cfRule type="expression" dxfId="838" priority="76" stopIfTrue="1">
      <formula>IF(16&lt;0.71*C11,TRUE,FALSE)</formula>
    </cfRule>
    <cfRule type="expression" dxfId="837" priority="77" stopIfTrue="1">
      <formula>IF(16&lt;0.86*C11,TRUE,FALSE)</formula>
    </cfRule>
  </conditionalFormatting>
  <conditionalFormatting sqref="J9">
    <cfRule type="expression" dxfId="836" priority="78">
      <formula>IF(17&lt;0.51*C11,TRUE,FALSE)</formula>
    </cfRule>
    <cfRule type="expression" dxfId="835" priority="79" stopIfTrue="1">
      <formula>IF(17&gt;1.07*C11,TRUE,FALSE)</formula>
    </cfRule>
    <cfRule type="expression" dxfId="834" priority="80" stopIfTrue="1">
      <formula>IF(17&lt;0.71*C11,TRUE,FALSE)</formula>
    </cfRule>
    <cfRule type="expression" dxfId="833" priority="81" stopIfTrue="1">
      <formula>IF(17&lt;0.86*C11,TRUE,FALSE)</formula>
    </cfRule>
    <cfRule type="expression" dxfId="832" priority="82" stopIfTrue="1">
      <formula>IF(17&gt;=0.86*C11,TRUE,FALSE)</formula>
    </cfRule>
  </conditionalFormatting>
  <conditionalFormatting sqref="J8">
    <cfRule type="expression" dxfId="831" priority="83" stopIfTrue="1">
      <formula>IF(18&gt;1.07*C11,TRUE,FALSE)</formula>
    </cfRule>
    <cfRule type="expression" dxfId="830" priority="84" stopIfTrue="1">
      <formula>IF(18&gt;=0.86*C11,TRUE,FALSE)</formula>
    </cfRule>
    <cfRule type="expression" dxfId="829" priority="85" stopIfTrue="1">
      <formula>IF(18&lt;0.51*C11,TRUE,FALSE)</formula>
    </cfRule>
    <cfRule type="expression" dxfId="828" priority="86" stopIfTrue="1">
      <formula>IF(18&lt;0.71*C11,TRUE,FALSE)</formula>
    </cfRule>
    <cfRule type="expression" dxfId="827" priority="87" stopIfTrue="1">
      <formula>IF(18&lt;0.86*C11,TRUE,FALSE)</formula>
    </cfRule>
  </conditionalFormatting>
  <conditionalFormatting sqref="J7">
    <cfRule type="expression" dxfId="826" priority="88" stopIfTrue="1">
      <formula>IF(19&gt;1.07*C11,TRUE,FALSE)</formula>
    </cfRule>
    <cfRule type="expression" dxfId="825" priority="89" stopIfTrue="1">
      <formula>IF(19&gt;=0.86*C11,TRUE,FALSE)</formula>
    </cfRule>
    <cfRule type="expression" dxfId="824" priority="90" stopIfTrue="1">
      <formula>IF(19&lt;0.51*C11,TRUE,FALSE)</formula>
    </cfRule>
    <cfRule type="expression" dxfId="823" priority="91" stopIfTrue="1">
      <formula>IF(19&lt;0.71*C11,TRUE,FALSE)</formula>
    </cfRule>
    <cfRule type="expression" dxfId="822" priority="92" stopIfTrue="1">
      <formula>IF(19&lt;0.86*C11,TRUE,FALSE)</formula>
    </cfRule>
  </conditionalFormatting>
  <conditionalFormatting sqref="J6">
    <cfRule type="expression" dxfId="821" priority="93" stopIfTrue="1">
      <formula>IF(20&gt;1.07*C11,TRUE,FALSE)</formula>
    </cfRule>
    <cfRule type="expression" dxfId="820" priority="94" stopIfTrue="1">
      <formula>IF(20&gt;=0.86*C11,TRUE,FALSE)</formula>
    </cfRule>
    <cfRule type="expression" dxfId="819" priority="95" stopIfTrue="1">
      <formula>IF(20&lt;0.71*C11,TRUE,FALSE)</formula>
    </cfRule>
    <cfRule type="expression" dxfId="818" priority="96" stopIfTrue="1">
      <formula>IF(20&lt;0.86*C11,TRUE,FALSE)</formula>
    </cfRule>
  </conditionalFormatting>
  <conditionalFormatting sqref="J5">
    <cfRule type="expression" dxfId="817" priority="97" stopIfTrue="1">
      <formula>IF(21&gt;1.07*C11,TRUE,FALSE)</formula>
    </cfRule>
    <cfRule type="expression" dxfId="816" priority="98" stopIfTrue="1">
      <formula>IF(21&gt;=0.86*C11,TRUE,FALSE)</formula>
    </cfRule>
    <cfRule type="expression" dxfId="815" priority="99" stopIfTrue="1">
      <formula>IF(21&lt;0.71*C11,TRUE,FALSE)</formula>
    </cfRule>
    <cfRule type="expression" dxfId="814" priority="100" stopIfTrue="1">
      <formula>IF(21&lt;0.86*C11,TRUE,FALSE)</formula>
    </cfRule>
  </conditionalFormatting>
  <conditionalFormatting sqref="J4">
    <cfRule type="expression" dxfId="813" priority="101" stopIfTrue="1">
      <formula>IF(22&gt;1.07*C11,TRUE,FALSE)</formula>
    </cfRule>
    <cfRule type="expression" dxfId="812" priority="102" stopIfTrue="1">
      <formula>IF(22&gt;=0.86*C11,TRUE,FALSE)</formula>
    </cfRule>
    <cfRule type="expression" dxfId="811" priority="103" stopIfTrue="1">
      <formula>IF(22&lt;0.71*C11,TRUE,FALSE)</formula>
    </cfRule>
    <cfRule type="expression" dxfId="810" priority="104" stopIfTrue="1">
      <formula>IF(22&lt;0.86*C11,TRUE,FALSE)</formula>
    </cfRule>
  </conditionalFormatting>
  <conditionalFormatting sqref="J3">
    <cfRule type="expression" dxfId="809" priority="105" stopIfTrue="1">
      <formula>IF(23&gt;1.07*C11,TRUE,FALSE)</formula>
    </cfRule>
    <cfRule type="expression" dxfId="808" priority="106" stopIfTrue="1">
      <formula>IF(23&gt;=0.86*C11,TRUE,FALSE)</formula>
    </cfRule>
    <cfRule type="expression" dxfId="807" priority="107" stopIfTrue="1">
      <formula>IF(23&lt;0.71*C11,TRUE,FALSE)</formula>
    </cfRule>
    <cfRule type="expression" dxfId="806" priority="108" stopIfTrue="1">
      <formula>IF(23&lt;0.86*C11,TRUE,FALSE)</formula>
    </cfRule>
  </conditionalFormatting>
  <conditionalFormatting sqref="J20">
    <cfRule type="expression" dxfId="805" priority="109" stopIfTrue="1">
      <formula>IF(6&gt;1.07*C11,TRUE,FALSE)</formula>
    </cfRule>
    <cfRule type="expression" dxfId="804" priority="110" stopIfTrue="1">
      <formula>IF(6&gt;=0.86*C11,TRUE,FALSE)</formula>
    </cfRule>
    <cfRule type="expression" dxfId="803" priority="111" stopIfTrue="1">
      <formula>IF(6&lt;0.55*C11,TRUE,FALSE)</formula>
    </cfRule>
    <cfRule type="expression" dxfId="802" priority="112" stopIfTrue="1">
      <formula>IF(6&lt;0.71*C11,TRUE,FALSE)</formula>
    </cfRule>
    <cfRule type="expression" dxfId="801" priority="113" stopIfTrue="1">
      <formula>IF(6&lt;0.86*C11,TRUE,FALSE)</formula>
    </cfRule>
  </conditionalFormatting>
  <conditionalFormatting sqref="B8">
    <cfRule type="cellIs" dxfId="800" priority="6" stopIfTrue="1" operator="equal">
      <formula>0</formula>
    </cfRule>
    <cfRule type="cellIs" dxfId="799" priority="7" stopIfTrue="1" operator="lessThan">
      <formula>18.5</formula>
    </cfRule>
    <cfRule type="cellIs" dxfId="798" priority="8" stopIfTrue="1" operator="lessThan">
      <formula>25</formula>
    </cfRule>
    <cfRule type="cellIs" dxfId="797" priority="9" stopIfTrue="1" operator="between">
      <formula>30</formula>
      <formula>0.899999999999999</formula>
    </cfRule>
    <cfRule type="cellIs" dxfId="796" priority="10" stopIfTrue="1" operator="greaterThanOrEqual">
      <formula>30</formula>
    </cfRule>
  </conditionalFormatting>
  <conditionalFormatting sqref="C8">
    <cfRule type="cellIs" dxfId="795" priority="1" stopIfTrue="1" operator="equal">
      <formula>0</formula>
    </cfRule>
    <cfRule type="cellIs" dxfId="794" priority="2" stopIfTrue="1" operator="lessThan">
      <formula>18.5</formula>
    </cfRule>
    <cfRule type="cellIs" dxfId="793" priority="3" stopIfTrue="1" operator="lessThan">
      <formula>25</formula>
    </cfRule>
    <cfRule type="cellIs" dxfId="792" priority="4" stopIfTrue="1" operator="between">
      <formula>30</formula>
      <formula>0.899999999999999</formula>
    </cfRule>
    <cfRule type="cellIs" dxfId="791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101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102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56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24282</v>
      </c>
      <c r="C5" s="149" t="s">
        <v>65</v>
      </c>
      <c r="D5" s="149"/>
      <c r="E5" s="148">
        <f ca="1">IF(B4="M",220-YEAR(A32)+YEAR(A33),226-YEAR(A32)+YEAR(A33))</f>
        <v>164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15.5</v>
      </c>
      <c r="C6" s="145" t="s">
        <v>59</v>
      </c>
      <c r="D6" s="145"/>
      <c r="E6" s="144">
        <v>184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1.8</v>
      </c>
      <c r="C7" s="139" t="s">
        <v>53</v>
      </c>
      <c r="D7" s="227">
        <v>72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22.222222222222221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184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14.725</v>
      </c>
      <c r="F11" s="88"/>
      <c r="G11" s="101">
        <v>10</v>
      </c>
      <c r="H11" s="100">
        <v>181</v>
      </c>
      <c r="I11" s="99">
        <f>(H11/E6)</f>
        <v>0.98369565217391308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51.537500000000001</v>
      </c>
      <c r="F12" s="88"/>
      <c r="G12" s="101">
        <v>9</v>
      </c>
      <c r="H12" s="100">
        <v>179</v>
      </c>
      <c r="I12" s="99">
        <f>(H12/E6)</f>
        <v>0.97282608695652173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175</v>
      </c>
      <c r="I13" s="99">
        <f>(H13/E6)</f>
        <v>0.95108695652173914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166</v>
      </c>
      <c r="I14" s="99">
        <f>(H14/E6)</f>
        <v>0.90217391304347827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163</v>
      </c>
      <c r="I15" s="99">
        <f>(H15/E6)</f>
        <v>0.88586956521739135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152</v>
      </c>
      <c r="I16" s="99">
        <f>(H16/E6)</f>
        <v>0.82608695652173914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5.6593095642331632E-3</v>
      </c>
      <c r="C17" s="103">
        <f>IF(B17,3600*2/(HOUR(B17)*3600+MINUTE(B17)*60+SECOND(B17)),TEXT(,""))</f>
        <v>14.723926380368098</v>
      </c>
      <c r="D17" s="102" t="str">
        <f>IF(B17,TEXT(B17/2,"mm:ss"),TEXT(,""))</f>
        <v>04:04</v>
      </c>
      <c r="E17" s="89"/>
      <c r="F17" s="88"/>
      <c r="G17" s="101">
        <v>4</v>
      </c>
      <c r="H17" s="100">
        <v>146</v>
      </c>
      <c r="I17" s="99">
        <f>(H17/E6)</f>
        <v>0.79347826086956519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0:45:38</v>
      </c>
      <c r="C18" s="103">
        <f>IF(B17,3600*10/(HOUR(B18)*3600+MINUTE(B18)*60+SECOND(B18)),TEXT(,""))</f>
        <v>13.148283418553689</v>
      </c>
      <c r="D18" s="102" t="str">
        <f>IF(B17,TEXT(B18/10,"mm:ss"),TEXT(,""))</f>
        <v>04:34</v>
      </c>
      <c r="E18" s="89"/>
      <c r="F18" s="88"/>
      <c r="G18" s="101">
        <v>3</v>
      </c>
      <c r="H18" s="111">
        <v>134</v>
      </c>
      <c r="I18" s="99">
        <f>(H18/E6)</f>
        <v>0.72826086956521741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1:44:35</v>
      </c>
      <c r="C19" s="103">
        <f>IF(B17,C18-1.1,TEXT(,""))</f>
        <v>12.048283418553689</v>
      </c>
      <c r="D19" s="102" t="str">
        <f>IF(B17,TEXT(B19/21,"mm:ss"),TEXT(,""))</f>
        <v>04:59</v>
      </c>
      <c r="E19" s="89"/>
      <c r="F19" s="88"/>
      <c r="G19" s="101">
        <v>2</v>
      </c>
      <c r="H19" s="100">
        <v>118</v>
      </c>
      <c r="I19" s="99">
        <f>(H19/E6)</f>
        <v>0.64130434782608692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3:51:15</v>
      </c>
      <c r="C20" s="91">
        <f>IF(B17,C19-1.1,TEXT(,""))</f>
        <v>10.948283418553689</v>
      </c>
      <c r="D20" s="90" t="str">
        <f>IF(B17,TEXT(B20/42.195,"mm:ss"),TEXT(,""))</f>
        <v>05:29</v>
      </c>
      <c r="E20" s="89"/>
      <c r="F20" s="88"/>
      <c r="G20" s="87">
        <v>1</v>
      </c>
      <c r="H20" s="86">
        <v>107</v>
      </c>
      <c r="I20" s="85">
        <f>(H20/E6)</f>
        <v>0.58152173913043481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BRAMS</v>
      </c>
      <c r="B24" s="194" t="str">
        <f>B3</f>
        <v>Hugues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14.725</v>
      </c>
      <c r="K25" s="199"/>
      <c r="L25" s="200">
        <f>1/24/$J25</f>
        <v>2.8296547821165816E-3</v>
      </c>
      <c r="M25" s="199"/>
      <c r="N25" s="200">
        <f>$L25/10</f>
        <v>2.8296547821165814E-4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110.39999999999999</v>
      </c>
      <c r="C26" s="48">
        <f>E6*C25</f>
        <v>128.79999999999998</v>
      </c>
      <c r="D26" s="48">
        <f>E6*D25</f>
        <v>147.20000000000002</v>
      </c>
      <c r="E26" s="47"/>
      <c r="F26" s="44"/>
      <c r="G26" s="183" t="s">
        <v>10</v>
      </c>
      <c r="H26" s="184"/>
      <c r="I26" s="185"/>
      <c r="J26" s="43">
        <f>C11*85%</f>
        <v>12.516249999999999</v>
      </c>
      <c r="K26" s="43">
        <f>C11*92%</f>
        <v>13.547000000000001</v>
      </c>
      <c r="L26" s="42">
        <f>1/24/$J26</f>
        <v>3.3290056260195078E-3</v>
      </c>
      <c r="M26" s="42">
        <f>1/24/$K26</f>
        <v>3.0757117196919363E-3</v>
      </c>
      <c r="N26" s="42">
        <f>$L26/10</f>
        <v>3.3290056260195077E-4</v>
      </c>
      <c r="O26" s="41">
        <f>$M26/10</f>
        <v>3.0757117196919363E-4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11.780000000000001</v>
      </c>
      <c r="K27" s="43">
        <f>C11*85%</f>
        <v>12.516249999999999</v>
      </c>
      <c r="L27" s="42">
        <f>1/24/$J27</f>
        <v>3.5370684776457268E-3</v>
      </c>
      <c r="M27" s="42">
        <f>1/24/$K27</f>
        <v>3.3290056260195078E-3</v>
      </c>
      <c r="N27" s="42">
        <f>$L27/10</f>
        <v>3.537068477645727E-4</v>
      </c>
      <c r="O27" s="41">
        <f>$M27/10</f>
        <v>3.3290056260195077E-4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147.20000000000002</v>
      </c>
      <c r="C28" s="39">
        <f>E6*C27</f>
        <v>156.4</v>
      </c>
      <c r="D28" s="39">
        <f>E6*D27</f>
        <v>165.6</v>
      </c>
      <c r="E28" s="31"/>
      <c r="F28" s="38"/>
      <c r="G28" s="189" t="s">
        <v>6</v>
      </c>
      <c r="H28" s="190"/>
      <c r="I28" s="191"/>
      <c r="J28" s="37">
        <f>C11*72%</f>
        <v>10.601999999999999</v>
      </c>
      <c r="K28" s="37">
        <f>C11*80%</f>
        <v>11.780000000000001</v>
      </c>
      <c r="L28" s="36">
        <f>1/24/$J28</f>
        <v>3.9300760862730306E-3</v>
      </c>
      <c r="M28" s="36">
        <f>1/24/$K28</f>
        <v>3.5370684776457268E-3</v>
      </c>
      <c r="N28" s="35">
        <f>$L28/10</f>
        <v>3.9300760862730308E-4</v>
      </c>
      <c r="O28" s="34">
        <f>$M28/10</f>
        <v>3.537068477645727E-4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165.6</v>
      </c>
      <c r="C30" s="25">
        <f>E6*C29</f>
        <v>174.79999999999998</v>
      </c>
      <c r="D30" s="25">
        <f>E6*D29</f>
        <v>184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24282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790" priority="26" stopIfTrue="1">
      <formula>IF($I11&gt;=0.9,TRUE,FALSE)</formula>
    </cfRule>
    <cfRule type="expression" dxfId="789" priority="27" stopIfTrue="1">
      <formula>IF($I11&lt;0.9,TRUE,FALSE)</formula>
    </cfRule>
  </conditionalFormatting>
  <conditionalFormatting sqref="I3:I20">
    <cfRule type="cellIs" dxfId="788" priority="21" stopIfTrue="1" operator="equal">
      <formula>0</formula>
    </cfRule>
    <cfRule type="cellIs" dxfId="787" priority="22" stopIfTrue="1" operator="lessThan">
      <formula>0.6</formula>
    </cfRule>
    <cfRule type="cellIs" dxfId="786" priority="23" stopIfTrue="1" operator="lessThan">
      <formula>0.8</formula>
    </cfRule>
    <cfRule type="cellIs" dxfId="785" priority="24" stopIfTrue="1" operator="between">
      <formula>0.8</formula>
      <formula>0.899999999999999</formula>
    </cfRule>
    <cfRule type="cellIs" dxfId="784" priority="25" stopIfTrue="1" operator="greaterThanOrEqual">
      <formula>0.9</formula>
    </cfRule>
  </conditionalFormatting>
  <conditionalFormatting sqref="H3:H20">
    <cfRule type="expression" dxfId="783" priority="16" stopIfTrue="1">
      <formula>IF($I3=0,TRUE,FALSE)</formula>
    </cfRule>
    <cfRule type="expression" dxfId="782" priority="17" stopIfTrue="1">
      <formula>IF($I3&lt;0.6,TRUE,FALSE)</formula>
    </cfRule>
    <cfRule type="expression" dxfId="781" priority="18" stopIfTrue="1">
      <formula>IF($I3&lt;0.8,TRUE,FALSE)</formula>
    </cfRule>
    <cfRule type="expression" dxfId="780" priority="19" stopIfTrue="1">
      <formula>IF($I3&lt;0.9,TRUE,FALSE)</formula>
    </cfRule>
    <cfRule type="expression" dxfId="779" priority="20" stopIfTrue="1">
      <formula>IF($I3&gt;=0.9,TRUE,FALSE)</formula>
    </cfRule>
  </conditionalFormatting>
  <conditionalFormatting sqref="G3:G20">
    <cfRule type="expression" dxfId="778" priority="11" stopIfTrue="1">
      <formula>IF($I3=0,TRUE,FALSE)</formula>
    </cfRule>
    <cfRule type="expression" dxfId="777" priority="12" stopIfTrue="1">
      <formula>IF($I3&lt;0.6,TRUE,FALSE)</formula>
    </cfRule>
    <cfRule type="expression" dxfId="776" priority="13" stopIfTrue="1">
      <formula>IF($I3&lt;0.8,TRUE,FALSE)</formula>
    </cfRule>
    <cfRule type="expression" dxfId="775" priority="14" stopIfTrue="1">
      <formula>IF($I3&lt;0.9,TRUE,FALSE)</formula>
    </cfRule>
    <cfRule type="expression" dxfId="774" priority="15" stopIfTrue="1">
      <formula>IF($I3&gt;=0.9,TRUE,FALSE)</formula>
    </cfRule>
  </conditionalFormatting>
  <conditionalFormatting sqref="J14">
    <cfRule type="expression" dxfId="773" priority="28">
      <formula>IF(12&lt;0.51*C11,TRUE,FALSE)</formula>
    </cfRule>
    <cfRule type="expression" dxfId="772" priority="29" stopIfTrue="1">
      <formula>IF(12&gt;1.07*C11,TRUE,FALSE)</formula>
    </cfRule>
    <cfRule type="expression" dxfId="771" priority="30" stopIfTrue="1">
      <formula>IF(12&gt;=0.86*C11,TRUE,FALSE)</formula>
    </cfRule>
    <cfRule type="expression" dxfId="770" priority="31" stopIfTrue="1">
      <formula>IF(12&lt;0.71*C11,TRUE,FALSE)</formula>
    </cfRule>
    <cfRule type="expression" dxfId="769" priority="32" stopIfTrue="1">
      <formula>IF(12&lt;0.86*C11,TRUE,FALSE)</formula>
    </cfRule>
  </conditionalFormatting>
  <conditionalFormatting sqref="J19">
    <cfRule type="expression" dxfId="768" priority="33" stopIfTrue="1">
      <formula>IF(7&gt;1.07*C11,TRUE,FALSE)</formula>
    </cfRule>
    <cfRule type="expression" dxfId="767" priority="34" stopIfTrue="1">
      <formula>IF(7&gt;=0.86*C11,TRUE,FALSE)</formula>
    </cfRule>
    <cfRule type="expression" dxfId="766" priority="35" stopIfTrue="1">
      <formula>IF(7&lt;0.51*C11,TRUE,FALSE)</formula>
    </cfRule>
    <cfRule type="expression" dxfId="765" priority="36" stopIfTrue="1">
      <formula>IF(7&lt;0.71*C11,TRUE,FALSE)</formula>
    </cfRule>
    <cfRule type="expression" dxfId="764" priority="37" stopIfTrue="1">
      <formula>IF(7&lt;0.86*C11,TRUE,FALSE)</formula>
    </cfRule>
  </conditionalFormatting>
  <conditionalFormatting sqref="J18">
    <cfRule type="expression" dxfId="763" priority="38" stopIfTrue="1">
      <formula>IF(8&gt;1.07*C11,TRUE,FALSE)</formula>
    </cfRule>
    <cfRule type="expression" dxfId="762" priority="39" stopIfTrue="1">
      <formula>IF(8&gt;=0.86*C11,TRUE,FALSE)</formula>
    </cfRule>
    <cfRule type="expression" dxfId="761" priority="40" stopIfTrue="1">
      <formula>IF(8&lt;0.51*C11,TRUE,FALSE)</formula>
    </cfRule>
    <cfRule type="expression" dxfId="760" priority="41" stopIfTrue="1">
      <formula>IF(8&lt;0.71*C11,TRUE,FALSE)</formula>
    </cfRule>
    <cfRule type="expression" dxfId="759" priority="42" stopIfTrue="1">
      <formula>IF(8&lt;0.86*C11,TRUE,FALSE)</formula>
    </cfRule>
  </conditionalFormatting>
  <conditionalFormatting sqref="J17">
    <cfRule type="expression" dxfId="758" priority="43" stopIfTrue="1">
      <formula>IF(9&gt;1.07*C11,TRUE,FALSE)</formula>
    </cfRule>
    <cfRule type="expression" dxfId="757" priority="44" stopIfTrue="1">
      <formula>IF(9&gt;=0.86*C11,TRUE,FALSE)</formula>
    </cfRule>
    <cfRule type="expression" dxfId="756" priority="45" stopIfTrue="1">
      <formula>IF(9&lt;0.51*C11,TRUE,FALSE)</formula>
    </cfRule>
    <cfRule type="expression" dxfId="755" priority="46" stopIfTrue="1">
      <formula>IF(9&lt;0.71*C11,TRUE,FALSE)</formula>
    </cfRule>
    <cfRule type="expression" dxfId="754" priority="47" stopIfTrue="1">
      <formula>IF(9&lt;0.86*C11,TRUE,FALSE)</formula>
    </cfRule>
  </conditionalFormatting>
  <conditionalFormatting sqref="J16">
    <cfRule type="expression" dxfId="753" priority="48" stopIfTrue="1">
      <formula>IF(10&gt;1.07*C11,TRUE,FALSE)</formula>
    </cfRule>
    <cfRule type="expression" dxfId="752" priority="49" stopIfTrue="1">
      <formula>IF(10&gt;=0.86*C11,TRUE,FALSE)</formula>
    </cfRule>
    <cfRule type="expression" dxfId="751" priority="50" stopIfTrue="1">
      <formula>IF(10&lt;0.51*C11,TRUE,FALSE)</formula>
    </cfRule>
    <cfRule type="expression" dxfId="750" priority="51" stopIfTrue="1">
      <formula>IF(10&lt;0.73*C11,TRUE,FALSE)</formula>
    </cfRule>
    <cfRule type="expression" dxfId="749" priority="52" stopIfTrue="1">
      <formula>IF(10&lt;0.86*C11,TRUE,FALSE)</formula>
    </cfRule>
  </conditionalFormatting>
  <conditionalFormatting sqref="J15">
    <cfRule type="expression" dxfId="748" priority="53" stopIfTrue="1">
      <formula>IF(11&gt;1.07*C11,TRUE,FALSE)</formula>
    </cfRule>
    <cfRule type="expression" dxfId="747" priority="54" stopIfTrue="1">
      <formula>IF(11&gt;=0.86*C11,TRUE,FALSE)</formula>
    </cfRule>
    <cfRule type="expression" dxfId="746" priority="55" stopIfTrue="1">
      <formula>IF(11&lt;0.51*C11,TRUE,FALSE)</formula>
    </cfRule>
    <cfRule type="expression" dxfId="745" priority="56" stopIfTrue="1">
      <formula>IF(11&lt;0.71*C11,TRUE,FALSE)</formula>
    </cfRule>
    <cfRule type="expression" dxfId="744" priority="57" stopIfTrue="1">
      <formula>IF(11&lt;0.86*C11,TRUE,FALSE)</formula>
    </cfRule>
  </conditionalFormatting>
  <conditionalFormatting sqref="J13">
    <cfRule type="expression" dxfId="743" priority="58" stopIfTrue="1">
      <formula>IF(13&gt;1.07*C11,TRUE,FALSE)</formula>
    </cfRule>
    <cfRule type="expression" dxfId="742" priority="59" stopIfTrue="1">
      <formula>IF(13&gt;=0.86*C11,TRUE,FALSE)</formula>
    </cfRule>
    <cfRule type="expression" dxfId="741" priority="60" stopIfTrue="1">
      <formula>IF(13&lt;0.51*C11,TRUE,FALSE)</formula>
    </cfRule>
    <cfRule type="expression" dxfId="740" priority="61" stopIfTrue="1">
      <formula>IF(13&lt;0.71*C11,TRUE,FALSE)</formula>
    </cfRule>
    <cfRule type="expression" dxfId="739" priority="62" stopIfTrue="1">
      <formula>IF(13&lt;0.86*C11,TRUE,FALSE)</formula>
    </cfRule>
  </conditionalFormatting>
  <conditionalFormatting sqref="J12">
    <cfRule type="expression" dxfId="738" priority="63" stopIfTrue="1">
      <formula>IF(14&gt;1.07*C11,TRUE,FALSE)</formula>
    </cfRule>
    <cfRule type="expression" dxfId="737" priority="64" stopIfTrue="1">
      <formula>IF(14&gt;=0.86*C11,TRUE,FALSE)</formula>
    </cfRule>
    <cfRule type="expression" dxfId="736" priority="65" stopIfTrue="1">
      <formula>IF(14&lt;0.51*C11,TRUE,FALSE)</formula>
    </cfRule>
    <cfRule type="expression" dxfId="735" priority="66" stopIfTrue="1">
      <formula>IF(14&lt;0.71*C11,TRUE,FALSE)</formula>
    </cfRule>
    <cfRule type="expression" dxfId="734" priority="67" stopIfTrue="1">
      <formula>IF(14&lt;0.86*C11,TRUE,FALSE)</formula>
    </cfRule>
  </conditionalFormatting>
  <conditionalFormatting sqref="J11">
    <cfRule type="expression" dxfId="733" priority="68" stopIfTrue="1">
      <formula>IF(15&gt;1.07*C11,TRUE,FALSE)</formula>
    </cfRule>
    <cfRule type="expression" dxfId="732" priority="69" stopIfTrue="1">
      <formula>IF(15&gt;=0.86*C11,TRUE,FALSE)</formula>
    </cfRule>
    <cfRule type="expression" dxfId="731" priority="70">
      <formula>IF(15&lt;0.51*C11,TRUE,FALSE)</formula>
    </cfRule>
    <cfRule type="expression" dxfId="730" priority="71" stopIfTrue="1">
      <formula>IF(15&lt;0.71*C11,TRUE,FALSE)</formula>
    </cfRule>
    <cfRule type="expression" dxfId="729" priority="72" stopIfTrue="1">
      <formula>IF(15&lt;0.86*C11,TRUE,FALSE)</formula>
    </cfRule>
  </conditionalFormatting>
  <conditionalFormatting sqref="J10">
    <cfRule type="expression" dxfId="728" priority="73">
      <formula>IF(16&lt;0.51*C11,TRUE,FALSE)</formula>
    </cfRule>
    <cfRule type="expression" dxfId="727" priority="74" stopIfTrue="1">
      <formula>IF(16&gt;1.07*C11,TRUE,FALSE)</formula>
    </cfRule>
    <cfRule type="expression" dxfId="726" priority="75" stopIfTrue="1">
      <formula>IF(16&gt;=0.86*C11,TRUE,FALSE)</formula>
    </cfRule>
    <cfRule type="expression" dxfId="725" priority="76" stopIfTrue="1">
      <formula>IF(16&lt;0.71*C11,TRUE,FALSE)</formula>
    </cfRule>
    <cfRule type="expression" dxfId="724" priority="77" stopIfTrue="1">
      <formula>IF(16&lt;0.86*C11,TRUE,FALSE)</formula>
    </cfRule>
  </conditionalFormatting>
  <conditionalFormatting sqref="J9">
    <cfRule type="expression" dxfId="723" priority="78">
      <formula>IF(17&lt;0.51*C11,TRUE,FALSE)</formula>
    </cfRule>
    <cfRule type="expression" dxfId="722" priority="79" stopIfTrue="1">
      <formula>IF(17&gt;1.07*C11,TRUE,FALSE)</formula>
    </cfRule>
    <cfRule type="expression" dxfId="721" priority="80" stopIfTrue="1">
      <formula>IF(17&lt;0.71*C11,TRUE,FALSE)</formula>
    </cfRule>
    <cfRule type="expression" dxfId="720" priority="81" stopIfTrue="1">
      <formula>IF(17&lt;0.86*C11,TRUE,FALSE)</formula>
    </cfRule>
    <cfRule type="expression" dxfId="719" priority="82" stopIfTrue="1">
      <formula>IF(17&gt;=0.86*C11,TRUE,FALSE)</formula>
    </cfRule>
  </conditionalFormatting>
  <conditionalFormatting sqref="J8">
    <cfRule type="expression" dxfId="718" priority="83" stopIfTrue="1">
      <formula>IF(18&gt;1.07*C11,TRUE,FALSE)</formula>
    </cfRule>
    <cfRule type="expression" dxfId="717" priority="84" stopIfTrue="1">
      <formula>IF(18&gt;=0.86*C11,TRUE,FALSE)</formula>
    </cfRule>
    <cfRule type="expression" dxfId="716" priority="85" stopIfTrue="1">
      <formula>IF(18&lt;0.51*C11,TRUE,FALSE)</formula>
    </cfRule>
    <cfRule type="expression" dxfId="715" priority="86" stopIfTrue="1">
      <formula>IF(18&lt;0.71*C11,TRUE,FALSE)</formula>
    </cfRule>
    <cfRule type="expression" dxfId="714" priority="87" stopIfTrue="1">
      <formula>IF(18&lt;0.86*C11,TRUE,FALSE)</formula>
    </cfRule>
  </conditionalFormatting>
  <conditionalFormatting sqref="J7">
    <cfRule type="expression" dxfId="713" priority="88" stopIfTrue="1">
      <formula>IF(19&gt;1.07*C11,TRUE,FALSE)</formula>
    </cfRule>
    <cfRule type="expression" dxfId="712" priority="89" stopIfTrue="1">
      <formula>IF(19&gt;=0.86*C11,TRUE,FALSE)</formula>
    </cfRule>
    <cfRule type="expression" dxfId="711" priority="90" stopIfTrue="1">
      <formula>IF(19&lt;0.51*C11,TRUE,FALSE)</formula>
    </cfRule>
    <cfRule type="expression" dxfId="710" priority="91" stopIfTrue="1">
      <formula>IF(19&lt;0.71*C11,TRUE,FALSE)</formula>
    </cfRule>
    <cfRule type="expression" dxfId="709" priority="92" stopIfTrue="1">
      <formula>IF(19&lt;0.86*C11,TRUE,FALSE)</formula>
    </cfRule>
  </conditionalFormatting>
  <conditionalFormatting sqref="J6">
    <cfRule type="expression" dxfId="708" priority="93" stopIfTrue="1">
      <formula>IF(20&gt;1.07*C11,TRUE,FALSE)</formula>
    </cfRule>
    <cfRule type="expression" dxfId="707" priority="94" stopIfTrue="1">
      <formula>IF(20&gt;=0.86*C11,TRUE,FALSE)</formula>
    </cfRule>
    <cfRule type="expression" dxfId="706" priority="95" stopIfTrue="1">
      <formula>IF(20&lt;0.71*C11,TRUE,FALSE)</formula>
    </cfRule>
    <cfRule type="expression" dxfId="705" priority="96" stopIfTrue="1">
      <formula>IF(20&lt;0.86*C11,TRUE,FALSE)</formula>
    </cfRule>
  </conditionalFormatting>
  <conditionalFormatting sqref="J5">
    <cfRule type="expression" dxfId="704" priority="97" stopIfTrue="1">
      <formula>IF(21&gt;1.07*C11,TRUE,FALSE)</formula>
    </cfRule>
    <cfRule type="expression" dxfId="703" priority="98" stopIfTrue="1">
      <formula>IF(21&gt;=0.86*C11,TRUE,FALSE)</formula>
    </cfRule>
    <cfRule type="expression" dxfId="702" priority="99" stopIfTrue="1">
      <formula>IF(21&lt;0.71*C11,TRUE,FALSE)</formula>
    </cfRule>
    <cfRule type="expression" dxfId="701" priority="100" stopIfTrue="1">
      <formula>IF(21&lt;0.86*C11,TRUE,FALSE)</formula>
    </cfRule>
  </conditionalFormatting>
  <conditionalFormatting sqref="J4">
    <cfRule type="expression" dxfId="700" priority="101" stopIfTrue="1">
      <formula>IF(22&gt;1.07*C11,TRUE,FALSE)</formula>
    </cfRule>
    <cfRule type="expression" dxfId="699" priority="102" stopIfTrue="1">
      <formula>IF(22&gt;=0.86*C11,TRUE,FALSE)</formula>
    </cfRule>
    <cfRule type="expression" dxfId="698" priority="103" stopIfTrue="1">
      <formula>IF(22&lt;0.71*C11,TRUE,FALSE)</formula>
    </cfRule>
    <cfRule type="expression" dxfId="697" priority="104" stopIfTrue="1">
      <formula>IF(22&lt;0.86*C11,TRUE,FALSE)</formula>
    </cfRule>
  </conditionalFormatting>
  <conditionalFormatting sqref="J3">
    <cfRule type="expression" dxfId="696" priority="105" stopIfTrue="1">
      <formula>IF(23&gt;1.07*C11,TRUE,FALSE)</formula>
    </cfRule>
    <cfRule type="expression" dxfId="695" priority="106" stopIfTrue="1">
      <formula>IF(23&gt;=0.86*C11,TRUE,FALSE)</formula>
    </cfRule>
    <cfRule type="expression" dxfId="694" priority="107" stopIfTrue="1">
      <formula>IF(23&lt;0.71*C11,TRUE,FALSE)</formula>
    </cfRule>
    <cfRule type="expression" dxfId="693" priority="108" stopIfTrue="1">
      <formula>IF(23&lt;0.86*C11,TRUE,FALSE)</formula>
    </cfRule>
  </conditionalFormatting>
  <conditionalFormatting sqref="J20">
    <cfRule type="expression" dxfId="692" priority="109" stopIfTrue="1">
      <formula>IF(6&gt;1.07*C11,TRUE,FALSE)</formula>
    </cfRule>
    <cfRule type="expression" dxfId="691" priority="110" stopIfTrue="1">
      <formula>IF(6&gt;=0.86*C11,TRUE,FALSE)</formula>
    </cfRule>
    <cfRule type="expression" dxfId="690" priority="111" stopIfTrue="1">
      <formula>IF(6&lt;0.55*C11,TRUE,FALSE)</formula>
    </cfRule>
    <cfRule type="expression" dxfId="689" priority="112" stopIfTrue="1">
      <formula>IF(6&lt;0.71*C11,TRUE,FALSE)</formula>
    </cfRule>
    <cfRule type="expression" dxfId="688" priority="113" stopIfTrue="1">
      <formula>IF(6&lt;0.86*C11,TRUE,FALSE)</formula>
    </cfRule>
  </conditionalFormatting>
  <conditionalFormatting sqref="B8">
    <cfRule type="cellIs" dxfId="687" priority="6" stopIfTrue="1" operator="equal">
      <formula>0</formula>
    </cfRule>
    <cfRule type="cellIs" dxfId="686" priority="7" stopIfTrue="1" operator="lessThan">
      <formula>18.5</formula>
    </cfRule>
    <cfRule type="cellIs" dxfId="685" priority="8" stopIfTrue="1" operator="lessThan">
      <formula>25</formula>
    </cfRule>
    <cfRule type="cellIs" dxfId="684" priority="9" stopIfTrue="1" operator="between">
      <formula>30</formula>
      <formula>0.899999999999999</formula>
    </cfRule>
    <cfRule type="cellIs" dxfId="683" priority="10" stopIfTrue="1" operator="greaterThanOrEqual">
      <formula>30</formula>
    </cfRule>
  </conditionalFormatting>
  <conditionalFormatting sqref="C8">
    <cfRule type="cellIs" dxfId="682" priority="1" stopIfTrue="1" operator="equal">
      <formula>0</formula>
    </cfRule>
    <cfRule type="cellIs" dxfId="681" priority="2" stopIfTrue="1" operator="lessThan">
      <formula>18.5</formula>
    </cfRule>
    <cfRule type="cellIs" dxfId="680" priority="3" stopIfTrue="1" operator="lessThan">
      <formula>25</formula>
    </cfRule>
    <cfRule type="cellIs" dxfId="679" priority="4" stopIfTrue="1" operator="between">
      <formula>30</formula>
      <formula>0.899999999999999</formula>
    </cfRule>
    <cfRule type="cellIs" dxfId="678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99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100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74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17577</v>
      </c>
      <c r="C5" s="149" t="s">
        <v>65</v>
      </c>
      <c r="D5" s="149"/>
      <c r="E5" s="148">
        <f ca="1">IF(B4="M",220-YEAR(A32)+YEAR(A33),226-YEAR(A32)+YEAR(A33))</f>
        <v>146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</v>
      </c>
      <c r="C6" s="145" t="s">
        <v>59</v>
      </c>
      <c r="D6" s="145"/>
      <c r="E6" s="144">
        <v>151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1.75</v>
      </c>
      <c r="C7" s="139" t="s">
        <v>53</v>
      </c>
      <c r="D7" s="227">
        <v>63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20.571428571428573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13.299999999999999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46.55</v>
      </c>
      <c r="F12" s="88"/>
      <c r="G12" s="101">
        <v>9</v>
      </c>
      <c r="H12" s="100">
        <v>151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141</v>
      </c>
      <c r="I13" s="99">
        <f>(H13/E6)</f>
        <v>0.93377483443708609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129</v>
      </c>
      <c r="I14" s="99">
        <f>(H14/E6)</f>
        <v>0.85430463576158944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127</v>
      </c>
      <c r="I15" s="99">
        <f>(H15/E6)</f>
        <v>0.84105960264900659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144</v>
      </c>
      <c r="I16" s="99">
        <f>(H16/E6)</f>
        <v>0.95364238410596025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6.265664160401003E-3</v>
      </c>
      <c r="C17" s="103">
        <f>IF(B17,3600*2/(HOUR(B17)*3600+MINUTE(B17)*60+SECOND(B17)),TEXT(,""))</f>
        <v>13.308687615526802</v>
      </c>
      <c r="D17" s="102" t="str">
        <f>IF(B17,TEXT(B17/2,"mm:ss"),TEXT(,""))</f>
        <v>04:31</v>
      </c>
      <c r="E17" s="89"/>
      <c r="F17" s="88"/>
      <c r="G17" s="101">
        <v>4</v>
      </c>
      <c r="H17" s="100">
        <v>131</v>
      </c>
      <c r="I17" s="99">
        <f>(H17/E6)</f>
        <v>0.86754966887417218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0:50:32</v>
      </c>
      <c r="C18" s="103">
        <f>IF(B17,3600*10/(HOUR(B18)*3600+MINUTE(B18)*60+SECOND(B18)),TEXT(,""))</f>
        <v>11.87335092348285</v>
      </c>
      <c r="D18" s="102" t="str">
        <f>IF(B17,TEXT(B18/10,"mm:ss"),TEXT(,""))</f>
        <v>05:03</v>
      </c>
      <c r="E18" s="89"/>
      <c r="F18" s="88"/>
      <c r="G18" s="101">
        <v>3</v>
      </c>
      <c r="H18" s="111">
        <v>134</v>
      </c>
      <c r="I18" s="99">
        <f>(H18/E6)</f>
        <v>0.88741721854304634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1:56:57</v>
      </c>
      <c r="C19" s="103">
        <f>IF(B17,C18-1.1,TEXT(,""))</f>
        <v>10.77335092348285</v>
      </c>
      <c r="D19" s="102" t="str">
        <f>IF(B17,TEXT(B19/21,"mm:ss"),TEXT(,""))</f>
        <v>05:34</v>
      </c>
      <c r="E19" s="89"/>
      <c r="F19" s="88"/>
      <c r="G19" s="101">
        <v>2</v>
      </c>
      <c r="H19" s="100">
        <v>117</v>
      </c>
      <c r="I19" s="99">
        <f>(H19/E6)</f>
        <v>0.77483443708609268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4:21:43</v>
      </c>
      <c r="C20" s="91">
        <f>IF(B17,C19-1.1,TEXT(,""))</f>
        <v>9.6733509234828503</v>
      </c>
      <c r="D20" s="90" t="str">
        <f>IF(B17,TEXT(B20/42.195,"mm:ss"),TEXT(,""))</f>
        <v>06:12</v>
      </c>
      <c r="E20" s="89"/>
      <c r="F20" s="88"/>
      <c r="G20" s="87">
        <v>1</v>
      </c>
      <c r="H20" s="86">
        <v>91</v>
      </c>
      <c r="I20" s="85">
        <f>(H20/E6)</f>
        <v>0.60264900662251653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BRAHAM</v>
      </c>
      <c r="B24" s="194" t="str">
        <f>B3</f>
        <v>Jean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13.299999999999999</v>
      </c>
      <c r="K25" s="199"/>
      <c r="L25" s="200">
        <f>1/24/$J25</f>
        <v>3.1328320802005015E-3</v>
      </c>
      <c r="M25" s="199"/>
      <c r="N25" s="200">
        <f>$L25/10</f>
        <v>3.1328320802005016E-4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90.6</v>
      </c>
      <c r="C26" s="48">
        <f>E6*C25</f>
        <v>105.69999999999999</v>
      </c>
      <c r="D26" s="48">
        <f>E6*D25</f>
        <v>120.80000000000001</v>
      </c>
      <c r="E26" s="47"/>
      <c r="F26" s="44"/>
      <c r="G26" s="183" t="s">
        <v>10</v>
      </c>
      <c r="H26" s="184"/>
      <c r="I26" s="185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120.80000000000001</v>
      </c>
      <c r="C28" s="39">
        <f>E6*C27</f>
        <v>128.35</v>
      </c>
      <c r="D28" s="39">
        <f>E6*D27</f>
        <v>135.9</v>
      </c>
      <c r="E28" s="31"/>
      <c r="F28" s="38"/>
      <c r="G28" s="189" t="s">
        <v>6</v>
      </c>
      <c r="H28" s="190"/>
      <c r="I28" s="191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135.9</v>
      </c>
      <c r="C30" s="25">
        <f>E6*C29</f>
        <v>143.44999999999999</v>
      </c>
      <c r="D30" s="25">
        <f>E6*D29</f>
        <v>151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17577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677" priority="26" stopIfTrue="1">
      <formula>IF($I11&gt;=0.9,TRUE,FALSE)</formula>
    </cfRule>
    <cfRule type="expression" dxfId="676" priority="27" stopIfTrue="1">
      <formula>IF($I11&lt;0.9,TRUE,FALSE)</formula>
    </cfRule>
  </conditionalFormatting>
  <conditionalFormatting sqref="I3:I20">
    <cfRule type="cellIs" dxfId="675" priority="21" stopIfTrue="1" operator="equal">
      <formula>0</formula>
    </cfRule>
    <cfRule type="cellIs" dxfId="674" priority="22" stopIfTrue="1" operator="lessThan">
      <formula>0.6</formula>
    </cfRule>
    <cfRule type="cellIs" dxfId="673" priority="23" stopIfTrue="1" operator="lessThan">
      <formula>0.8</formula>
    </cfRule>
    <cfRule type="cellIs" dxfId="672" priority="24" stopIfTrue="1" operator="between">
      <formula>0.8</formula>
      <formula>0.899999999999999</formula>
    </cfRule>
    <cfRule type="cellIs" dxfId="671" priority="25" stopIfTrue="1" operator="greaterThanOrEqual">
      <formula>0.9</formula>
    </cfRule>
  </conditionalFormatting>
  <conditionalFormatting sqref="H3:H20">
    <cfRule type="expression" dxfId="670" priority="16" stopIfTrue="1">
      <formula>IF($I3=0,TRUE,FALSE)</formula>
    </cfRule>
    <cfRule type="expression" dxfId="669" priority="17" stopIfTrue="1">
      <formula>IF($I3&lt;0.6,TRUE,FALSE)</formula>
    </cfRule>
    <cfRule type="expression" dxfId="668" priority="18" stopIfTrue="1">
      <formula>IF($I3&lt;0.8,TRUE,FALSE)</formula>
    </cfRule>
    <cfRule type="expression" dxfId="667" priority="19" stopIfTrue="1">
      <formula>IF($I3&lt;0.9,TRUE,FALSE)</formula>
    </cfRule>
    <cfRule type="expression" dxfId="666" priority="20" stopIfTrue="1">
      <formula>IF($I3&gt;=0.9,TRUE,FALSE)</formula>
    </cfRule>
  </conditionalFormatting>
  <conditionalFormatting sqref="G3:G20">
    <cfRule type="expression" dxfId="665" priority="11" stopIfTrue="1">
      <formula>IF($I3=0,TRUE,FALSE)</formula>
    </cfRule>
    <cfRule type="expression" dxfId="664" priority="12" stopIfTrue="1">
      <formula>IF($I3&lt;0.6,TRUE,FALSE)</formula>
    </cfRule>
    <cfRule type="expression" dxfId="663" priority="13" stopIfTrue="1">
      <formula>IF($I3&lt;0.8,TRUE,FALSE)</formula>
    </cfRule>
    <cfRule type="expression" dxfId="662" priority="14" stopIfTrue="1">
      <formula>IF($I3&lt;0.9,TRUE,FALSE)</formula>
    </cfRule>
    <cfRule type="expression" dxfId="661" priority="15" stopIfTrue="1">
      <formula>IF($I3&gt;=0.9,TRUE,FALSE)</formula>
    </cfRule>
  </conditionalFormatting>
  <conditionalFormatting sqref="J14">
    <cfRule type="expression" dxfId="660" priority="28">
      <formula>IF(12&lt;0.51*C11,TRUE,FALSE)</formula>
    </cfRule>
    <cfRule type="expression" dxfId="659" priority="29" stopIfTrue="1">
      <formula>IF(12&gt;1.07*C11,TRUE,FALSE)</formula>
    </cfRule>
    <cfRule type="expression" dxfId="658" priority="30" stopIfTrue="1">
      <formula>IF(12&gt;=0.86*C11,TRUE,FALSE)</formula>
    </cfRule>
    <cfRule type="expression" dxfId="657" priority="31" stopIfTrue="1">
      <formula>IF(12&lt;0.71*C11,TRUE,FALSE)</formula>
    </cfRule>
    <cfRule type="expression" dxfId="656" priority="32" stopIfTrue="1">
      <formula>IF(12&lt;0.86*C11,TRUE,FALSE)</formula>
    </cfRule>
  </conditionalFormatting>
  <conditionalFormatting sqref="J19">
    <cfRule type="expression" dxfId="655" priority="33" stopIfTrue="1">
      <formula>IF(7&gt;1.07*C11,TRUE,FALSE)</formula>
    </cfRule>
    <cfRule type="expression" dxfId="654" priority="34" stopIfTrue="1">
      <formula>IF(7&gt;=0.86*C11,TRUE,FALSE)</formula>
    </cfRule>
    <cfRule type="expression" dxfId="653" priority="35" stopIfTrue="1">
      <formula>IF(7&lt;0.51*C11,TRUE,FALSE)</formula>
    </cfRule>
    <cfRule type="expression" dxfId="652" priority="36" stopIfTrue="1">
      <formula>IF(7&lt;0.71*C11,TRUE,FALSE)</formula>
    </cfRule>
    <cfRule type="expression" dxfId="651" priority="37" stopIfTrue="1">
      <formula>IF(7&lt;0.86*C11,TRUE,FALSE)</formula>
    </cfRule>
  </conditionalFormatting>
  <conditionalFormatting sqref="J18">
    <cfRule type="expression" dxfId="650" priority="38" stopIfTrue="1">
      <formula>IF(8&gt;1.07*C11,TRUE,FALSE)</formula>
    </cfRule>
    <cfRule type="expression" dxfId="649" priority="39" stopIfTrue="1">
      <formula>IF(8&gt;=0.86*C11,TRUE,FALSE)</formula>
    </cfRule>
    <cfRule type="expression" dxfId="648" priority="40" stopIfTrue="1">
      <formula>IF(8&lt;0.51*C11,TRUE,FALSE)</formula>
    </cfRule>
    <cfRule type="expression" dxfId="647" priority="41" stopIfTrue="1">
      <formula>IF(8&lt;0.71*C11,TRUE,FALSE)</formula>
    </cfRule>
    <cfRule type="expression" dxfId="646" priority="42" stopIfTrue="1">
      <formula>IF(8&lt;0.86*C11,TRUE,FALSE)</formula>
    </cfRule>
  </conditionalFormatting>
  <conditionalFormatting sqref="J17">
    <cfRule type="expression" dxfId="645" priority="43" stopIfTrue="1">
      <formula>IF(9&gt;1.07*C11,TRUE,FALSE)</formula>
    </cfRule>
    <cfRule type="expression" dxfId="644" priority="44" stopIfTrue="1">
      <formula>IF(9&gt;=0.86*C11,TRUE,FALSE)</formula>
    </cfRule>
    <cfRule type="expression" dxfId="643" priority="45" stopIfTrue="1">
      <formula>IF(9&lt;0.51*C11,TRUE,FALSE)</formula>
    </cfRule>
    <cfRule type="expression" dxfId="642" priority="46" stopIfTrue="1">
      <formula>IF(9&lt;0.71*C11,TRUE,FALSE)</formula>
    </cfRule>
    <cfRule type="expression" dxfId="641" priority="47" stopIfTrue="1">
      <formula>IF(9&lt;0.86*C11,TRUE,FALSE)</formula>
    </cfRule>
  </conditionalFormatting>
  <conditionalFormatting sqref="J16">
    <cfRule type="expression" dxfId="640" priority="48" stopIfTrue="1">
      <formula>IF(10&gt;1.07*C11,TRUE,FALSE)</formula>
    </cfRule>
    <cfRule type="expression" dxfId="639" priority="49" stopIfTrue="1">
      <formula>IF(10&gt;=0.86*C11,TRUE,FALSE)</formula>
    </cfRule>
    <cfRule type="expression" dxfId="638" priority="50" stopIfTrue="1">
      <formula>IF(10&lt;0.51*C11,TRUE,FALSE)</formula>
    </cfRule>
    <cfRule type="expression" dxfId="637" priority="51" stopIfTrue="1">
      <formula>IF(10&lt;0.73*C11,TRUE,FALSE)</formula>
    </cfRule>
    <cfRule type="expression" dxfId="636" priority="52" stopIfTrue="1">
      <formula>IF(10&lt;0.86*C11,TRUE,FALSE)</formula>
    </cfRule>
  </conditionalFormatting>
  <conditionalFormatting sqref="J15">
    <cfRule type="expression" dxfId="635" priority="53" stopIfTrue="1">
      <formula>IF(11&gt;1.07*C11,TRUE,FALSE)</formula>
    </cfRule>
    <cfRule type="expression" dxfId="634" priority="54" stopIfTrue="1">
      <formula>IF(11&gt;=0.86*C11,TRUE,FALSE)</formula>
    </cfRule>
    <cfRule type="expression" dxfId="633" priority="55" stopIfTrue="1">
      <formula>IF(11&lt;0.51*C11,TRUE,FALSE)</formula>
    </cfRule>
    <cfRule type="expression" dxfId="632" priority="56" stopIfTrue="1">
      <formula>IF(11&lt;0.71*C11,TRUE,FALSE)</formula>
    </cfRule>
    <cfRule type="expression" dxfId="631" priority="57" stopIfTrue="1">
      <formula>IF(11&lt;0.86*C11,TRUE,FALSE)</formula>
    </cfRule>
  </conditionalFormatting>
  <conditionalFormatting sqref="J13">
    <cfRule type="expression" dxfId="630" priority="58" stopIfTrue="1">
      <formula>IF(13&gt;1.07*C11,TRUE,FALSE)</formula>
    </cfRule>
    <cfRule type="expression" dxfId="629" priority="59" stopIfTrue="1">
      <formula>IF(13&gt;=0.86*C11,TRUE,FALSE)</formula>
    </cfRule>
    <cfRule type="expression" dxfId="628" priority="60" stopIfTrue="1">
      <formula>IF(13&lt;0.51*C11,TRUE,FALSE)</formula>
    </cfRule>
    <cfRule type="expression" dxfId="627" priority="61" stopIfTrue="1">
      <formula>IF(13&lt;0.71*C11,TRUE,FALSE)</formula>
    </cfRule>
    <cfRule type="expression" dxfId="626" priority="62" stopIfTrue="1">
      <formula>IF(13&lt;0.86*C11,TRUE,FALSE)</formula>
    </cfRule>
  </conditionalFormatting>
  <conditionalFormatting sqref="J12">
    <cfRule type="expression" dxfId="625" priority="63" stopIfTrue="1">
      <formula>IF(14&gt;1.07*C11,TRUE,FALSE)</formula>
    </cfRule>
    <cfRule type="expression" dxfId="624" priority="64" stopIfTrue="1">
      <formula>IF(14&gt;=0.86*C11,TRUE,FALSE)</formula>
    </cfRule>
    <cfRule type="expression" dxfId="623" priority="65" stopIfTrue="1">
      <formula>IF(14&lt;0.51*C11,TRUE,FALSE)</formula>
    </cfRule>
    <cfRule type="expression" dxfId="622" priority="66" stopIfTrue="1">
      <formula>IF(14&lt;0.71*C11,TRUE,FALSE)</formula>
    </cfRule>
    <cfRule type="expression" dxfId="621" priority="67" stopIfTrue="1">
      <formula>IF(14&lt;0.86*C11,TRUE,FALSE)</formula>
    </cfRule>
  </conditionalFormatting>
  <conditionalFormatting sqref="J11">
    <cfRule type="expression" dxfId="620" priority="68" stopIfTrue="1">
      <formula>IF(15&gt;1.07*C11,TRUE,FALSE)</formula>
    </cfRule>
    <cfRule type="expression" dxfId="619" priority="69" stopIfTrue="1">
      <formula>IF(15&gt;=0.86*C11,TRUE,FALSE)</formula>
    </cfRule>
    <cfRule type="expression" dxfId="618" priority="70">
      <formula>IF(15&lt;0.51*C11,TRUE,FALSE)</formula>
    </cfRule>
    <cfRule type="expression" dxfId="617" priority="71" stopIfTrue="1">
      <formula>IF(15&lt;0.71*C11,TRUE,FALSE)</formula>
    </cfRule>
    <cfRule type="expression" dxfId="616" priority="72" stopIfTrue="1">
      <formula>IF(15&lt;0.86*C11,TRUE,FALSE)</formula>
    </cfRule>
  </conditionalFormatting>
  <conditionalFormatting sqref="J10">
    <cfRule type="expression" dxfId="615" priority="73">
      <formula>IF(16&lt;0.51*C11,TRUE,FALSE)</formula>
    </cfRule>
    <cfRule type="expression" dxfId="614" priority="74" stopIfTrue="1">
      <formula>IF(16&gt;1.07*C11,TRUE,FALSE)</formula>
    </cfRule>
    <cfRule type="expression" dxfId="613" priority="75" stopIfTrue="1">
      <formula>IF(16&gt;=0.86*C11,TRUE,FALSE)</formula>
    </cfRule>
    <cfRule type="expression" dxfId="612" priority="76" stopIfTrue="1">
      <formula>IF(16&lt;0.71*C11,TRUE,FALSE)</formula>
    </cfRule>
    <cfRule type="expression" dxfId="611" priority="77" stopIfTrue="1">
      <formula>IF(16&lt;0.86*C11,TRUE,FALSE)</formula>
    </cfRule>
  </conditionalFormatting>
  <conditionalFormatting sqref="J9">
    <cfRule type="expression" dxfId="610" priority="78">
      <formula>IF(17&lt;0.51*C11,TRUE,FALSE)</formula>
    </cfRule>
    <cfRule type="expression" dxfId="609" priority="79" stopIfTrue="1">
      <formula>IF(17&gt;1.07*C11,TRUE,FALSE)</formula>
    </cfRule>
    <cfRule type="expression" dxfId="608" priority="80" stopIfTrue="1">
      <formula>IF(17&lt;0.71*C11,TRUE,FALSE)</formula>
    </cfRule>
    <cfRule type="expression" dxfId="607" priority="81" stopIfTrue="1">
      <formula>IF(17&lt;0.86*C11,TRUE,FALSE)</formula>
    </cfRule>
    <cfRule type="expression" dxfId="606" priority="82" stopIfTrue="1">
      <formula>IF(17&gt;=0.86*C11,TRUE,FALSE)</formula>
    </cfRule>
  </conditionalFormatting>
  <conditionalFormatting sqref="J8">
    <cfRule type="expression" dxfId="605" priority="83" stopIfTrue="1">
      <formula>IF(18&gt;1.07*C11,TRUE,FALSE)</formula>
    </cfRule>
    <cfRule type="expression" dxfId="604" priority="84" stopIfTrue="1">
      <formula>IF(18&gt;=0.86*C11,TRUE,FALSE)</formula>
    </cfRule>
    <cfRule type="expression" dxfId="603" priority="85" stopIfTrue="1">
      <formula>IF(18&lt;0.51*C11,TRUE,FALSE)</formula>
    </cfRule>
    <cfRule type="expression" dxfId="602" priority="86" stopIfTrue="1">
      <formula>IF(18&lt;0.71*C11,TRUE,FALSE)</formula>
    </cfRule>
    <cfRule type="expression" dxfId="601" priority="87" stopIfTrue="1">
      <formula>IF(18&lt;0.86*C11,TRUE,FALSE)</formula>
    </cfRule>
  </conditionalFormatting>
  <conditionalFormatting sqref="J7">
    <cfRule type="expression" dxfId="600" priority="88" stopIfTrue="1">
      <formula>IF(19&gt;1.07*C11,TRUE,FALSE)</formula>
    </cfRule>
    <cfRule type="expression" dxfId="599" priority="89" stopIfTrue="1">
      <formula>IF(19&gt;=0.86*C11,TRUE,FALSE)</formula>
    </cfRule>
    <cfRule type="expression" dxfId="598" priority="90" stopIfTrue="1">
      <formula>IF(19&lt;0.51*C11,TRUE,FALSE)</formula>
    </cfRule>
    <cfRule type="expression" dxfId="597" priority="91" stopIfTrue="1">
      <formula>IF(19&lt;0.71*C11,TRUE,FALSE)</formula>
    </cfRule>
    <cfRule type="expression" dxfId="596" priority="92" stopIfTrue="1">
      <formula>IF(19&lt;0.86*C11,TRUE,FALSE)</formula>
    </cfRule>
  </conditionalFormatting>
  <conditionalFormatting sqref="J6">
    <cfRule type="expression" dxfId="595" priority="93" stopIfTrue="1">
      <formula>IF(20&gt;1.07*C11,TRUE,FALSE)</formula>
    </cfRule>
    <cfRule type="expression" dxfId="594" priority="94" stopIfTrue="1">
      <formula>IF(20&gt;=0.86*C11,TRUE,FALSE)</formula>
    </cfRule>
    <cfRule type="expression" dxfId="593" priority="95" stopIfTrue="1">
      <formula>IF(20&lt;0.71*C11,TRUE,FALSE)</formula>
    </cfRule>
    <cfRule type="expression" dxfId="592" priority="96" stopIfTrue="1">
      <formula>IF(20&lt;0.86*C11,TRUE,FALSE)</formula>
    </cfRule>
  </conditionalFormatting>
  <conditionalFormatting sqref="J5">
    <cfRule type="expression" dxfId="591" priority="97" stopIfTrue="1">
      <formula>IF(21&gt;1.07*C11,TRUE,FALSE)</formula>
    </cfRule>
    <cfRule type="expression" dxfId="590" priority="98" stopIfTrue="1">
      <formula>IF(21&gt;=0.86*C11,TRUE,FALSE)</formula>
    </cfRule>
    <cfRule type="expression" dxfId="589" priority="99" stopIfTrue="1">
      <formula>IF(21&lt;0.71*C11,TRUE,FALSE)</formula>
    </cfRule>
    <cfRule type="expression" dxfId="588" priority="100" stopIfTrue="1">
      <formula>IF(21&lt;0.86*C11,TRUE,FALSE)</formula>
    </cfRule>
  </conditionalFormatting>
  <conditionalFormatting sqref="J4">
    <cfRule type="expression" dxfId="587" priority="101" stopIfTrue="1">
      <formula>IF(22&gt;1.07*C11,TRUE,FALSE)</formula>
    </cfRule>
    <cfRule type="expression" dxfId="586" priority="102" stopIfTrue="1">
      <formula>IF(22&gt;=0.86*C11,TRUE,FALSE)</formula>
    </cfRule>
    <cfRule type="expression" dxfId="585" priority="103" stopIfTrue="1">
      <formula>IF(22&lt;0.71*C11,TRUE,FALSE)</formula>
    </cfRule>
    <cfRule type="expression" dxfId="584" priority="104" stopIfTrue="1">
      <formula>IF(22&lt;0.86*C11,TRUE,FALSE)</formula>
    </cfRule>
  </conditionalFormatting>
  <conditionalFormatting sqref="J3">
    <cfRule type="expression" dxfId="583" priority="105" stopIfTrue="1">
      <formula>IF(23&gt;1.07*C11,TRUE,FALSE)</formula>
    </cfRule>
    <cfRule type="expression" dxfId="582" priority="106" stopIfTrue="1">
      <formula>IF(23&gt;=0.86*C11,TRUE,FALSE)</formula>
    </cfRule>
    <cfRule type="expression" dxfId="581" priority="107" stopIfTrue="1">
      <formula>IF(23&lt;0.71*C11,TRUE,FALSE)</formula>
    </cfRule>
    <cfRule type="expression" dxfId="580" priority="108" stopIfTrue="1">
      <formula>IF(23&lt;0.86*C11,TRUE,FALSE)</formula>
    </cfRule>
  </conditionalFormatting>
  <conditionalFormatting sqref="J20">
    <cfRule type="expression" dxfId="579" priority="109" stopIfTrue="1">
      <formula>IF(6&gt;1.07*C11,TRUE,FALSE)</formula>
    </cfRule>
    <cfRule type="expression" dxfId="578" priority="110" stopIfTrue="1">
      <formula>IF(6&gt;=0.86*C11,TRUE,FALSE)</formula>
    </cfRule>
    <cfRule type="expression" dxfId="577" priority="111" stopIfTrue="1">
      <formula>IF(6&lt;0.55*C11,TRUE,FALSE)</formula>
    </cfRule>
    <cfRule type="expression" dxfId="576" priority="112" stopIfTrue="1">
      <formula>IF(6&lt;0.71*C11,TRUE,FALSE)</formula>
    </cfRule>
    <cfRule type="expression" dxfId="575" priority="113" stopIfTrue="1">
      <formula>IF(6&lt;0.86*C11,TRUE,FALSE)</formula>
    </cfRule>
  </conditionalFormatting>
  <conditionalFormatting sqref="B8">
    <cfRule type="cellIs" dxfId="574" priority="6" stopIfTrue="1" operator="equal">
      <formula>0</formula>
    </cfRule>
    <cfRule type="cellIs" dxfId="573" priority="7" stopIfTrue="1" operator="lessThan">
      <formula>18.5</formula>
    </cfRule>
    <cfRule type="cellIs" dxfId="572" priority="8" stopIfTrue="1" operator="lessThan">
      <formula>25</formula>
    </cfRule>
    <cfRule type="cellIs" dxfId="571" priority="9" stopIfTrue="1" operator="between">
      <formula>30</formula>
      <formula>0.899999999999999</formula>
    </cfRule>
    <cfRule type="cellIs" dxfId="570" priority="10" stopIfTrue="1" operator="greaterThanOrEqual">
      <formula>30</formula>
    </cfRule>
  </conditionalFormatting>
  <conditionalFormatting sqref="C8">
    <cfRule type="cellIs" dxfId="569" priority="1" stopIfTrue="1" operator="equal">
      <formula>0</formula>
    </cfRule>
    <cfRule type="cellIs" dxfId="568" priority="2" stopIfTrue="1" operator="lessThan">
      <formula>18.5</formula>
    </cfRule>
    <cfRule type="cellIs" dxfId="567" priority="3" stopIfTrue="1" operator="lessThan">
      <formula>25</formula>
    </cfRule>
    <cfRule type="cellIs" dxfId="566" priority="4" stopIfTrue="1" operator="between">
      <formula>30</formula>
      <formula>0.899999999999999</formula>
    </cfRule>
    <cfRule type="cellIs" dxfId="565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97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98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65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20979</v>
      </c>
      <c r="C5" s="149" t="s">
        <v>65</v>
      </c>
      <c r="D5" s="149"/>
      <c r="E5" s="148">
        <f ca="1">IF(B4="M",220-YEAR(A32)+YEAR(A33),226-YEAR(A32)+YEAR(A33))</f>
        <v>155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16</v>
      </c>
      <c r="C6" s="145" t="s">
        <v>59</v>
      </c>
      <c r="D6" s="145"/>
      <c r="E6" s="144">
        <v>172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1.63</v>
      </c>
      <c r="C7" s="139" t="s">
        <v>53</v>
      </c>
      <c r="D7" s="227">
        <v>56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21.077195227520797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172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15.2</v>
      </c>
      <c r="F11" s="88"/>
      <c r="G11" s="101">
        <v>10</v>
      </c>
      <c r="H11" s="100">
        <v>168</v>
      </c>
      <c r="I11" s="99">
        <f>(H11/E6)</f>
        <v>0.97674418604651159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53.199999999999996</v>
      </c>
      <c r="F12" s="88"/>
      <c r="G12" s="101">
        <v>9</v>
      </c>
      <c r="H12" s="100">
        <v>164</v>
      </c>
      <c r="I12" s="99">
        <f>(H12/E6)</f>
        <v>0.95348837209302328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155</v>
      </c>
      <c r="I13" s="99">
        <f>(H13/E6)</f>
        <v>0.90116279069767447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147</v>
      </c>
      <c r="I14" s="99">
        <f>(H14/E6)</f>
        <v>0.85465116279069764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145</v>
      </c>
      <c r="I15" s="99">
        <f>(H15/E6)</f>
        <v>0.84302325581395354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128</v>
      </c>
      <c r="I16" s="99">
        <f>(H16/E6)</f>
        <v>0.7441860465116279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5.4824561403508769E-3</v>
      </c>
      <c r="C17" s="103">
        <f>IF(B17,3600*2/(HOUR(B17)*3600+MINUTE(B17)*60+SECOND(B17)),TEXT(,""))</f>
        <v>15.189873417721518</v>
      </c>
      <c r="D17" s="102" t="str">
        <f>IF(B17,TEXT(B17/2,"mm:ss"),TEXT(,""))</f>
        <v>03:57</v>
      </c>
      <c r="E17" s="89"/>
      <c r="F17" s="88"/>
      <c r="G17" s="101">
        <v>4</v>
      </c>
      <c r="H17" s="100">
        <v>124</v>
      </c>
      <c r="I17" s="99">
        <f>(H17/E6)</f>
        <v>0.72093023255813948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0:44:13</v>
      </c>
      <c r="C18" s="103">
        <f>IF(B17,3600*10/(HOUR(B18)*3600+MINUTE(B18)*60+SECOND(B18)),TEXT(,""))</f>
        <v>13.569543912551827</v>
      </c>
      <c r="D18" s="102" t="str">
        <f>IF(B17,TEXT(B18/10,"mm:ss"),TEXT(,""))</f>
        <v>04:25</v>
      </c>
      <c r="E18" s="89"/>
      <c r="F18" s="88"/>
      <c r="G18" s="101">
        <v>3</v>
      </c>
      <c r="H18" s="111">
        <v>118</v>
      </c>
      <c r="I18" s="99">
        <f>(H18/E6)</f>
        <v>0.68604651162790697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1:41:03</v>
      </c>
      <c r="C19" s="103">
        <f>IF(B17,C18-1.1,TEXT(,""))</f>
        <v>12.469543912551828</v>
      </c>
      <c r="D19" s="102" t="str">
        <f>IF(B17,TEXT(B19/21,"mm:ss"),TEXT(,""))</f>
        <v>04:49</v>
      </c>
      <c r="E19" s="89"/>
      <c r="F19" s="88"/>
      <c r="G19" s="101">
        <v>2</v>
      </c>
      <c r="H19" s="100">
        <v>120</v>
      </c>
      <c r="I19" s="99">
        <f>(H19/E6)</f>
        <v>0.69767441860465118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3:42:40</v>
      </c>
      <c r="C20" s="91">
        <f>IF(B17,C19-1.1,TEXT(,""))</f>
        <v>11.369543912551828</v>
      </c>
      <c r="D20" s="90" t="str">
        <f>IF(B17,TEXT(B20/42.195,"mm:ss"),TEXT(,""))</f>
        <v>05:17</v>
      </c>
      <c r="E20" s="89"/>
      <c r="F20" s="88"/>
      <c r="G20" s="87">
        <v>1</v>
      </c>
      <c r="H20" s="86">
        <v>95</v>
      </c>
      <c r="I20" s="85">
        <f>(H20/E6)</f>
        <v>0.55232558139534882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CLAPUYT</v>
      </c>
      <c r="B24" s="194" t="str">
        <f>B3</f>
        <v>Philippe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15.2</v>
      </c>
      <c r="K25" s="199"/>
      <c r="L25" s="200">
        <f>1/24/$J25</f>
        <v>2.7412280701754384E-3</v>
      </c>
      <c r="M25" s="199"/>
      <c r="N25" s="200">
        <f>$L25/10</f>
        <v>2.7412280701754384E-4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103.2</v>
      </c>
      <c r="C26" s="48">
        <f>E6*C25</f>
        <v>120.39999999999999</v>
      </c>
      <c r="D26" s="48">
        <f>E6*D25</f>
        <v>137.6</v>
      </c>
      <c r="E26" s="47"/>
      <c r="F26" s="44"/>
      <c r="G26" s="183" t="s">
        <v>10</v>
      </c>
      <c r="H26" s="184"/>
      <c r="I26" s="185"/>
      <c r="J26" s="43">
        <f>C11*85%</f>
        <v>12.92</v>
      </c>
      <c r="K26" s="43">
        <f>C11*92%</f>
        <v>13.984</v>
      </c>
      <c r="L26" s="42">
        <f>1/24/$J26</f>
        <v>3.2249742002063981E-3</v>
      </c>
      <c r="M26" s="42">
        <f>1/24/$K26</f>
        <v>2.9795957284515636E-3</v>
      </c>
      <c r="N26" s="42">
        <f>$L26/10</f>
        <v>3.2249742002063984E-4</v>
      </c>
      <c r="O26" s="41">
        <f>$M26/10</f>
        <v>2.9795957284515639E-4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12.16</v>
      </c>
      <c r="K27" s="43">
        <f>C11*85%</f>
        <v>12.92</v>
      </c>
      <c r="L27" s="42">
        <f>1/24/$J27</f>
        <v>3.4265350877192981E-3</v>
      </c>
      <c r="M27" s="42">
        <f>1/24/$K27</f>
        <v>3.2249742002063981E-3</v>
      </c>
      <c r="N27" s="42">
        <f>$L27/10</f>
        <v>3.4265350877192981E-4</v>
      </c>
      <c r="O27" s="41">
        <f>$M27/10</f>
        <v>3.2249742002063984E-4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137.6</v>
      </c>
      <c r="C28" s="39">
        <f>E6*C27</f>
        <v>146.19999999999999</v>
      </c>
      <c r="D28" s="39">
        <f>E6*D27</f>
        <v>154.80000000000001</v>
      </c>
      <c r="E28" s="31"/>
      <c r="F28" s="38"/>
      <c r="G28" s="189" t="s">
        <v>6</v>
      </c>
      <c r="H28" s="190"/>
      <c r="I28" s="191"/>
      <c r="J28" s="37">
        <f>C11*72%</f>
        <v>10.943999999999999</v>
      </c>
      <c r="K28" s="37">
        <f>C11*80%</f>
        <v>12.16</v>
      </c>
      <c r="L28" s="36">
        <f>1/24/$J28</f>
        <v>3.8072612085769983E-3</v>
      </c>
      <c r="M28" s="36">
        <f>1/24/$K28</f>
        <v>3.4265350877192981E-3</v>
      </c>
      <c r="N28" s="35">
        <f>$L28/10</f>
        <v>3.8072612085769984E-4</v>
      </c>
      <c r="O28" s="34">
        <f>$M28/10</f>
        <v>3.4265350877192981E-4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154.80000000000001</v>
      </c>
      <c r="C30" s="25">
        <f>E6*C29</f>
        <v>163.4</v>
      </c>
      <c r="D30" s="25">
        <f>E6*D29</f>
        <v>172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20979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564" priority="26" stopIfTrue="1">
      <formula>IF($I11&gt;=0.9,TRUE,FALSE)</formula>
    </cfRule>
    <cfRule type="expression" dxfId="563" priority="27" stopIfTrue="1">
      <formula>IF($I11&lt;0.9,TRUE,FALSE)</formula>
    </cfRule>
  </conditionalFormatting>
  <conditionalFormatting sqref="I3:I20">
    <cfRule type="cellIs" dxfId="562" priority="21" stopIfTrue="1" operator="equal">
      <formula>0</formula>
    </cfRule>
    <cfRule type="cellIs" dxfId="561" priority="22" stopIfTrue="1" operator="lessThan">
      <formula>0.6</formula>
    </cfRule>
    <cfRule type="cellIs" dxfId="560" priority="23" stopIfTrue="1" operator="lessThan">
      <formula>0.8</formula>
    </cfRule>
    <cfRule type="cellIs" dxfId="559" priority="24" stopIfTrue="1" operator="between">
      <formula>0.8</formula>
      <formula>0.899999999999999</formula>
    </cfRule>
    <cfRule type="cellIs" dxfId="558" priority="25" stopIfTrue="1" operator="greaterThanOrEqual">
      <formula>0.9</formula>
    </cfRule>
  </conditionalFormatting>
  <conditionalFormatting sqref="H3:H20">
    <cfRule type="expression" dxfId="557" priority="16" stopIfTrue="1">
      <formula>IF($I3=0,TRUE,FALSE)</formula>
    </cfRule>
    <cfRule type="expression" dxfId="556" priority="17" stopIfTrue="1">
      <formula>IF($I3&lt;0.6,TRUE,FALSE)</formula>
    </cfRule>
    <cfRule type="expression" dxfId="555" priority="18" stopIfTrue="1">
      <formula>IF($I3&lt;0.8,TRUE,FALSE)</formula>
    </cfRule>
    <cfRule type="expression" dxfId="554" priority="19" stopIfTrue="1">
      <formula>IF($I3&lt;0.9,TRUE,FALSE)</formula>
    </cfRule>
    <cfRule type="expression" dxfId="553" priority="20" stopIfTrue="1">
      <formula>IF($I3&gt;=0.9,TRUE,FALSE)</formula>
    </cfRule>
  </conditionalFormatting>
  <conditionalFormatting sqref="G3:G20">
    <cfRule type="expression" dxfId="552" priority="11" stopIfTrue="1">
      <formula>IF($I3=0,TRUE,FALSE)</formula>
    </cfRule>
    <cfRule type="expression" dxfId="551" priority="12" stopIfTrue="1">
      <formula>IF($I3&lt;0.6,TRUE,FALSE)</formula>
    </cfRule>
    <cfRule type="expression" dxfId="550" priority="13" stopIfTrue="1">
      <formula>IF($I3&lt;0.8,TRUE,FALSE)</formula>
    </cfRule>
    <cfRule type="expression" dxfId="549" priority="14" stopIfTrue="1">
      <formula>IF($I3&lt;0.9,TRUE,FALSE)</formula>
    </cfRule>
    <cfRule type="expression" dxfId="548" priority="15" stopIfTrue="1">
      <formula>IF($I3&gt;=0.9,TRUE,FALSE)</formula>
    </cfRule>
  </conditionalFormatting>
  <conditionalFormatting sqref="J14">
    <cfRule type="expression" dxfId="547" priority="28">
      <formula>IF(12&lt;0.51*C11,TRUE,FALSE)</formula>
    </cfRule>
    <cfRule type="expression" dxfId="546" priority="29" stopIfTrue="1">
      <formula>IF(12&gt;1.07*C11,TRUE,FALSE)</formula>
    </cfRule>
    <cfRule type="expression" dxfId="545" priority="30" stopIfTrue="1">
      <formula>IF(12&gt;=0.86*C11,TRUE,FALSE)</formula>
    </cfRule>
    <cfRule type="expression" dxfId="544" priority="31" stopIfTrue="1">
      <formula>IF(12&lt;0.71*C11,TRUE,FALSE)</formula>
    </cfRule>
    <cfRule type="expression" dxfId="543" priority="32" stopIfTrue="1">
      <formula>IF(12&lt;0.86*C11,TRUE,FALSE)</formula>
    </cfRule>
  </conditionalFormatting>
  <conditionalFormatting sqref="J19">
    <cfRule type="expression" dxfId="542" priority="33" stopIfTrue="1">
      <formula>IF(7&gt;1.07*C11,TRUE,FALSE)</formula>
    </cfRule>
    <cfRule type="expression" dxfId="541" priority="34" stopIfTrue="1">
      <formula>IF(7&gt;=0.86*C11,TRUE,FALSE)</formula>
    </cfRule>
    <cfRule type="expression" dxfId="540" priority="35" stopIfTrue="1">
      <formula>IF(7&lt;0.51*C11,TRUE,FALSE)</formula>
    </cfRule>
    <cfRule type="expression" dxfId="539" priority="36" stopIfTrue="1">
      <formula>IF(7&lt;0.71*C11,TRUE,FALSE)</formula>
    </cfRule>
    <cfRule type="expression" dxfId="538" priority="37" stopIfTrue="1">
      <formula>IF(7&lt;0.86*C11,TRUE,FALSE)</formula>
    </cfRule>
  </conditionalFormatting>
  <conditionalFormatting sqref="J18">
    <cfRule type="expression" dxfId="537" priority="38" stopIfTrue="1">
      <formula>IF(8&gt;1.07*C11,TRUE,FALSE)</formula>
    </cfRule>
    <cfRule type="expression" dxfId="536" priority="39" stopIfTrue="1">
      <formula>IF(8&gt;=0.86*C11,TRUE,FALSE)</formula>
    </cfRule>
    <cfRule type="expression" dxfId="535" priority="40" stopIfTrue="1">
      <formula>IF(8&lt;0.51*C11,TRUE,FALSE)</formula>
    </cfRule>
    <cfRule type="expression" dxfId="534" priority="41" stopIfTrue="1">
      <formula>IF(8&lt;0.71*C11,TRUE,FALSE)</formula>
    </cfRule>
    <cfRule type="expression" dxfId="533" priority="42" stopIfTrue="1">
      <formula>IF(8&lt;0.86*C11,TRUE,FALSE)</formula>
    </cfRule>
  </conditionalFormatting>
  <conditionalFormatting sqref="J17">
    <cfRule type="expression" dxfId="532" priority="43" stopIfTrue="1">
      <formula>IF(9&gt;1.07*C11,TRUE,FALSE)</formula>
    </cfRule>
    <cfRule type="expression" dxfId="531" priority="44" stopIfTrue="1">
      <formula>IF(9&gt;=0.86*C11,TRUE,FALSE)</formula>
    </cfRule>
    <cfRule type="expression" dxfId="530" priority="45" stopIfTrue="1">
      <formula>IF(9&lt;0.51*C11,TRUE,FALSE)</formula>
    </cfRule>
    <cfRule type="expression" dxfId="529" priority="46" stopIfTrue="1">
      <formula>IF(9&lt;0.71*C11,TRUE,FALSE)</formula>
    </cfRule>
    <cfRule type="expression" dxfId="528" priority="47" stopIfTrue="1">
      <formula>IF(9&lt;0.86*C11,TRUE,FALSE)</formula>
    </cfRule>
  </conditionalFormatting>
  <conditionalFormatting sqref="J16">
    <cfRule type="expression" dxfId="527" priority="48" stopIfTrue="1">
      <formula>IF(10&gt;1.07*C11,TRUE,FALSE)</formula>
    </cfRule>
    <cfRule type="expression" dxfId="526" priority="49" stopIfTrue="1">
      <formula>IF(10&gt;=0.86*C11,TRUE,FALSE)</formula>
    </cfRule>
    <cfRule type="expression" dxfId="525" priority="50" stopIfTrue="1">
      <formula>IF(10&lt;0.51*C11,TRUE,FALSE)</formula>
    </cfRule>
    <cfRule type="expression" dxfId="524" priority="51" stopIfTrue="1">
      <formula>IF(10&lt;0.73*C11,TRUE,FALSE)</formula>
    </cfRule>
    <cfRule type="expression" dxfId="523" priority="52" stopIfTrue="1">
      <formula>IF(10&lt;0.86*C11,TRUE,FALSE)</formula>
    </cfRule>
  </conditionalFormatting>
  <conditionalFormatting sqref="J15">
    <cfRule type="expression" dxfId="522" priority="53" stopIfTrue="1">
      <formula>IF(11&gt;1.07*C11,TRUE,FALSE)</formula>
    </cfRule>
    <cfRule type="expression" dxfId="521" priority="54" stopIfTrue="1">
      <formula>IF(11&gt;=0.86*C11,TRUE,FALSE)</formula>
    </cfRule>
    <cfRule type="expression" dxfId="520" priority="55" stopIfTrue="1">
      <formula>IF(11&lt;0.51*C11,TRUE,FALSE)</formula>
    </cfRule>
    <cfRule type="expression" dxfId="519" priority="56" stopIfTrue="1">
      <formula>IF(11&lt;0.71*C11,TRUE,FALSE)</formula>
    </cfRule>
    <cfRule type="expression" dxfId="518" priority="57" stopIfTrue="1">
      <formula>IF(11&lt;0.86*C11,TRUE,FALSE)</formula>
    </cfRule>
  </conditionalFormatting>
  <conditionalFormatting sqref="J13">
    <cfRule type="expression" dxfId="517" priority="58" stopIfTrue="1">
      <formula>IF(13&gt;1.07*C11,TRUE,FALSE)</formula>
    </cfRule>
    <cfRule type="expression" dxfId="516" priority="59" stopIfTrue="1">
      <formula>IF(13&gt;=0.86*C11,TRUE,FALSE)</formula>
    </cfRule>
    <cfRule type="expression" dxfId="515" priority="60" stopIfTrue="1">
      <formula>IF(13&lt;0.51*C11,TRUE,FALSE)</formula>
    </cfRule>
    <cfRule type="expression" dxfId="514" priority="61" stopIfTrue="1">
      <formula>IF(13&lt;0.71*C11,TRUE,FALSE)</formula>
    </cfRule>
    <cfRule type="expression" dxfId="513" priority="62" stopIfTrue="1">
      <formula>IF(13&lt;0.86*C11,TRUE,FALSE)</formula>
    </cfRule>
  </conditionalFormatting>
  <conditionalFormatting sqref="J12">
    <cfRule type="expression" dxfId="512" priority="63" stopIfTrue="1">
      <formula>IF(14&gt;1.07*C11,TRUE,FALSE)</formula>
    </cfRule>
    <cfRule type="expression" dxfId="511" priority="64" stopIfTrue="1">
      <formula>IF(14&gt;=0.86*C11,TRUE,FALSE)</formula>
    </cfRule>
    <cfRule type="expression" dxfId="510" priority="65" stopIfTrue="1">
      <formula>IF(14&lt;0.51*C11,TRUE,FALSE)</formula>
    </cfRule>
    <cfRule type="expression" dxfId="509" priority="66" stopIfTrue="1">
      <formula>IF(14&lt;0.71*C11,TRUE,FALSE)</formula>
    </cfRule>
    <cfRule type="expression" dxfId="508" priority="67" stopIfTrue="1">
      <formula>IF(14&lt;0.86*C11,TRUE,FALSE)</formula>
    </cfRule>
  </conditionalFormatting>
  <conditionalFormatting sqref="J11">
    <cfRule type="expression" dxfId="507" priority="68" stopIfTrue="1">
      <formula>IF(15&gt;1.07*C11,TRUE,FALSE)</formula>
    </cfRule>
    <cfRule type="expression" dxfId="506" priority="69" stopIfTrue="1">
      <formula>IF(15&gt;=0.86*C11,TRUE,FALSE)</formula>
    </cfRule>
    <cfRule type="expression" dxfId="505" priority="70">
      <formula>IF(15&lt;0.51*C11,TRUE,FALSE)</formula>
    </cfRule>
    <cfRule type="expression" dxfId="504" priority="71" stopIfTrue="1">
      <formula>IF(15&lt;0.71*C11,TRUE,FALSE)</formula>
    </cfRule>
    <cfRule type="expression" dxfId="503" priority="72" stopIfTrue="1">
      <formula>IF(15&lt;0.86*C11,TRUE,FALSE)</formula>
    </cfRule>
  </conditionalFormatting>
  <conditionalFormatting sqref="J10">
    <cfRule type="expression" dxfId="502" priority="73">
      <formula>IF(16&lt;0.51*C11,TRUE,FALSE)</formula>
    </cfRule>
    <cfRule type="expression" dxfId="501" priority="74" stopIfTrue="1">
      <formula>IF(16&gt;1.07*C11,TRUE,FALSE)</formula>
    </cfRule>
    <cfRule type="expression" dxfId="500" priority="75" stopIfTrue="1">
      <formula>IF(16&gt;=0.86*C11,TRUE,FALSE)</formula>
    </cfRule>
    <cfRule type="expression" dxfId="499" priority="76" stopIfTrue="1">
      <formula>IF(16&lt;0.71*C11,TRUE,FALSE)</formula>
    </cfRule>
    <cfRule type="expression" dxfId="498" priority="77" stopIfTrue="1">
      <formula>IF(16&lt;0.86*C11,TRUE,FALSE)</formula>
    </cfRule>
  </conditionalFormatting>
  <conditionalFormatting sqref="J9">
    <cfRule type="expression" dxfId="497" priority="78">
      <formula>IF(17&lt;0.51*C11,TRUE,FALSE)</formula>
    </cfRule>
    <cfRule type="expression" dxfId="496" priority="79" stopIfTrue="1">
      <formula>IF(17&gt;1.07*C11,TRUE,FALSE)</formula>
    </cfRule>
    <cfRule type="expression" dxfId="495" priority="80" stopIfTrue="1">
      <formula>IF(17&lt;0.71*C11,TRUE,FALSE)</formula>
    </cfRule>
    <cfRule type="expression" dxfId="494" priority="81" stopIfTrue="1">
      <formula>IF(17&lt;0.86*C11,TRUE,FALSE)</formula>
    </cfRule>
    <cfRule type="expression" dxfId="493" priority="82" stopIfTrue="1">
      <formula>IF(17&gt;=0.86*C11,TRUE,FALSE)</formula>
    </cfRule>
  </conditionalFormatting>
  <conditionalFormatting sqref="J8">
    <cfRule type="expression" dxfId="492" priority="83" stopIfTrue="1">
      <formula>IF(18&gt;1.07*C11,TRUE,FALSE)</formula>
    </cfRule>
    <cfRule type="expression" dxfId="491" priority="84" stopIfTrue="1">
      <formula>IF(18&gt;=0.86*C11,TRUE,FALSE)</formula>
    </cfRule>
    <cfRule type="expression" dxfId="490" priority="85" stopIfTrue="1">
      <formula>IF(18&lt;0.51*C11,TRUE,FALSE)</formula>
    </cfRule>
    <cfRule type="expression" dxfId="489" priority="86" stopIfTrue="1">
      <formula>IF(18&lt;0.71*C11,TRUE,FALSE)</formula>
    </cfRule>
    <cfRule type="expression" dxfId="488" priority="87" stopIfTrue="1">
      <formula>IF(18&lt;0.86*C11,TRUE,FALSE)</formula>
    </cfRule>
  </conditionalFormatting>
  <conditionalFormatting sqref="J7">
    <cfRule type="expression" dxfId="487" priority="88" stopIfTrue="1">
      <formula>IF(19&gt;1.07*C11,TRUE,FALSE)</formula>
    </cfRule>
    <cfRule type="expression" dxfId="486" priority="89" stopIfTrue="1">
      <formula>IF(19&gt;=0.86*C11,TRUE,FALSE)</formula>
    </cfRule>
    <cfRule type="expression" dxfId="485" priority="90" stopIfTrue="1">
      <formula>IF(19&lt;0.51*C11,TRUE,FALSE)</formula>
    </cfRule>
    <cfRule type="expression" dxfId="484" priority="91" stopIfTrue="1">
      <formula>IF(19&lt;0.71*C11,TRUE,FALSE)</formula>
    </cfRule>
    <cfRule type="expression" dxfId="483" priority="92" stopIfTrue="1">
      <formula>IF(19&lt;0.86*C11,TRUE,FALSE)</formula>
    </cfRule>
  </conditionalFormatting>
  <conditionalFormatting sqref="J6">
    <cfRule type="expression" dxfId="482" priority="93" stopIfTrue="1">
      <formula>IF(20&gt;1.07*C11,TRUE,FALSE)</formula>
    </cfRule>
    <cfRule type="expression" dxfId="481" priority="94" stopIfTrue="1">
      <formula>IF(20&gt;=0.86*C11,TRUE,FALSE)</formula>
    </cfRule>
    <cfRule type="expression" dxfId="480" priority="95" stopIfTrue="1">
      <formula>IF(20&lt;0.71*C11,TRUE,FALSE)</formula>
    </cfRule>
    <cfRule type="expression" dxfId="479" priority="96" stopIfTrue="1">
      <formula>IF(20&lt;0.86*C11,TRUE,FALSE)</formula>
    </cfRule>
  </conditionalFormatting>
  <conditionalFormatting sqref="J5">
    <cfRule type="expression" dxfId="478" priority="97" stopIfTrue="1">
      <formula>IF(21&gt;1.07*C11,TRUE,FALSE)</formula>
    </cfRule>
    <cfRule type="expression" dxfId="477" priority="98" stopIfTrue="1">
      <formula>IF(21&gt;=0.86*C11,TRUE,FALSE)</formula>
    </cfRule>
    <cfRule type="expression" dxfId="476" priority="99" stopIfTrue="1">
      <formula>IF(21&lt;0.71*C11,TRUE,FALSE)</formula>
    </cfRule>
    <cfRule type="expression" dxfId="475" priority="100" stopIfTrue="1">
      <formula>IF(21&lt;0.86*C11,TRUE,FALSE)</formula>
    </cfRule>
  </conditionalFormatting>
  <conditionalFormatting sqref="J4">
    <cfRule type="expression" dxfId="474" priority="101" stopIfTrue="1">
      <formula>IF(22&gt;1.07*C11,TRUE,FALSE)</formula>
    </cfRule>
    <cfRule type="expression" dxfId="473" priority="102" stopIfTrue="1">
      <formula>IF(22&gt;=0.86*C11,TRUE,FALSE)</formula>
    </cfRule>
    <cfRule type="expression" dxfId="472" priority="103" stopIfTrue="1">
      <formula>IF(22&lt;0.71*C11,TRUE,FALSE)</formula>
    </cfRule>
    <cfRule type="expression" dxfId="471" priority="104" stopIfTrue="1">
      <formula>IF(22&lt;0.86*C11,TRUE,FALSE)</formula>
    </cfRule>
  </conditionalFormatting>
  <conditionalFormatting sqref="J3">
    <cfRule type="expression" dxfId="470" priority="105" stopIfTrue="1">
      <formula>IF(23&gt;1.07*C11,TRUE,FALSE)</formula>
    </cfRule>
    <cfRule type="expression" dxfId="469" priority="106" stopIfTrue="1">
      <formula>IF(23&gt;=0.86*C11,TRUE,FALSE)</formula>
    </cfRule>
    <cfRule type="expression" dxfId="468" priority="107" stopIfTrue="1">
      <formula>IF(23&lt;0.71*C11,TRUE,FALSE)</formula>
    </cfRule>
    <cfRule type="expression" dxfId="467" priority="108" stopIfTrue="1">
      <formula>IF(23&lt;0.86*C11,TRUE,FALSE)</formula>
    </cfRule>
  </conditionalFormatting>
  <conditionalFormatting sqref="J20">
    <cfRule type="expression" dxfId="466" priority="109" stopIfTrue="1">
      <formula>IF(6&gt;1.07*C11,TRUE,FALSE)</formula>
    </cfRule>
    <cfRule type="expression" dxfId="465" priority="110" stopIfTrue="1">
      <formula>IF(6&gt;=0.86*C11,TRUE,FALSE)</formula>
    </cfRule>
    <cfRule type="expression" dxfId="464" priority="111" stopIfTrue="1">
      <formula>IF(6&lt;0.55*C11,TRUE,FALSE)</formula>
    </cfRule>
    <cfRule type="expression" dxfId="463" priority="112" stopIfTrue="1">
      <formula>IF(6&lt;0.71*C11,TRUE,FALSE)</formula>
    </cfRule>
    <cfRule type="expression" dxfId="462" priority="113" stopIfTrue="1">
      <formula>IF(6&lt;0.86*C11,TRUE,FALSE)</formula>
    </cfRule>
  </conditionalFormatting>
  <conditionalFormatting sqref="B8">
    <cfRule type="cellIs" dxfId="461" priority="6" stopIfTrue="1" operator="equal">
      <formula>0</formula>
    </cfRule>
    <cfRule type="cellIs" dxfId="460" priority="7" stopIfTrue="1" operator="lessThan">
      <formula>18.5</formula>
    </cfRule>
    <cfRule type="cellIs" dxfId="459" priority="8" stopIfTrue="1" operator="lessThan">
      <formula>25</formula>
    </cfRule>
    <cfRule type="cellIs" dxfId="458" priority="9" stopIfTrue="1" operator="between">
      <formula>30</formula>
      <formula>0.899999999999999</formula>
    </cfRule>
    <cfRule type="cellIs" dxfId="457" priority="10" stopIfTrue="1" operator="greaterThanOrEqual">
      <formula>30</formula>
    </cfRule>
  </conditionalFormatting>
  <conditionalFormatting sqref="C8">
    <cfRule type="cellIs" dxfId="456" priority="1" stopIfTrue="1" operator="equal">
      <formula>0</formula>
    </cfRule>
    <cfRule type="cellIs" dxfId="455" priority="2" stopIfTrue="1" operator="lessThan">
      <formula>18.5</formula>
    </cfRule>
    <cfRule type="cellIs" dxfId="454" priority="3" stopIfTrue="1" operator="lessThan">
      <formula>25</formula>
    </cfRule>
    <cfRule type="cellIs" dxfId="453" priority="4" stopIfTrue="1" operator="between">
      <formula>30</formula>
      <formula>0.899999999999999</formula>
    </cfRule>
    <cfRule type="cellIs" dxfId="452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C8" sqref="C8:E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95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96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56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24431</v>
      </c>
      <c r="C5" s="149" t="s">
        <v>65</v>
      </c>
      <c r="D5" s="149"/>
      <c r="E5" s="148">
        <f ca="1">IF(B4="M",220-YEAR(A32)+YEAR(A33),226-YEAR(A32)+YEAR(A33))</f>
        <v>164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14.5</v>
      </c>
      <c r="C6" s="145" t="s">
        <v>59</v>
      </c>
      <c r="D6" s="145"/>
      <c r="E6" s="144">
        <v>146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1.8</v>
      </c>
      <c r="C7" s="139" t="s">
        <v>53</v>
      </c>
      <c r="D7" s="227">
        <v>85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26.234567901234566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13.774999999999999</v>
      </c>
      <c r="F11" s="88"/>
      <c r="G11" s="101">
        <v>10</v>
      </c>
      <c r="H11" s="100">
        <v>146</v>
      </c>
      <c r="I11" s="99">
        <f>(H11/E6)</f>
        <v>1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48.212499999999991</v>
      </c>
      <c r="F12" s="88"/>
      <c r="G12" s="101">
        <v>9</v>
      </c>
      <c r="H12" s="100">
        <v>146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141</v>
      </c>
      <c r="I13" s="99">
        <f>(H13/E6)</f>
        <v>0.96575342465753422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134</v>
      </c>
      <c r="I14" s="99">
        <f>(H14/E6)</f>
        <v>0.9178082191780822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127</v>
      </c>
      <c r="I15" s="99">
        <f>(H15/E6)</f>
        <v>0.86986301369863017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120</v>
      </c>
      <c r="I16" s="99">
        <f>(H16/E6)</f>
        <v>0.82191780821917804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6.0496067755595887E-3</v>
      </c>
      <c r="C17" s="103">
        <f>IF(B17,3600*2/(HOUR(B17)*3600+MINUTE(B17)*60+SECOND(B17)),TEXT(,""))</f>
        <v>13.766730401529637</v>
      </c>
      <c r="D17" s="102" t="str">
        <f>IF(B17,TEXT(B17/2,"mm:ss"),TEXT(,""))</f>
        <v>04:21</v>
      </c>
      <c r="E17" s="89"/>
      <c r="F17" s="88"/>
      <c r="G17" s="101">
        <v>4</v>
      </c>
      <c r="H17" s="100">
        <v>113</v>
      </c>
      <c r="I17" s="99">
        <f>(H17/E6)</f>
        <v>0.77397260273972601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0:48:47</v>
      </c>
      <c r="C18" s="103">
        <f>IF(B17,3600*10/(HOUR(B18)*3600+MINUTE(B18)*60+SECOND(B18)),TEXT(,""))</f>
        <v>12.299282541851726</v>
      </c>
      <c r="D18" s="102" t="str">
        <f>IF(B17,TEXT(B18/10,"mm:ss"),TEXT(,""))</f>
        <v>04:53</v>
      </c>
      <c r="E18" s="89"/>
      <c r="F18" s="88"/>
      <c r="G18" s="101">
        <v>3</v>
      </c>
      <c r="H18" s="111">
        <v>100</v>
      </c>
      <c r="I18" s="99">
        <f>(H18/E6)</f>
        <v>0.68493150684931503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1:52:30</v>
      </c>
      <c r="C19" s="103">
        <f>IF(B17,C18-1.1,TEXT(,""))</f>
        <v>11.199282541851726</v>
      </c>
      <c r="D19" s="102" t="str">
        <f>IF(B17,TEXT(B19/21,"mm:ss"),TEXT(,""))</f>
        <v>05:21</v>
      </c>
      <c r="E19" s="89"/>
      <c r="F19" s="88"/>
      <c r="G19" s="101">
        <v>2</v>
      </c>
      <c r="H19" s="100">
        <v>90</v>
      </c>
      <c r="I19" s="99">
        <f>(H19/E6)</f>
        <v>0.61643835616438358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4:10:41</v>
      </c>
      <c r="C20" s="91">
        <f>IF(B17,C19-1.1,TEXT(,""))</f>
        <v>10.099282541851727</v>
      </c>
      <c r="D20" s="90" t="str">
        <f>IF(B17,TEXT(B20/42.195,"mm:ss"),TEXT(,""))</f>
        <v>05:56</v>
      </c>
      <c r="E20" s="89"/>
      <c r="F20" s="88"/>
      <c r="G20" s="87">
        <v>1</v>
      </c>
      <c r="H20" s="86">
        <v>84</v>
      </c>
      <c r="I20" s="85">
        <f>(H20/E6)</f>
        <v>0.57534246575342463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DEPREZ</v>
      </c>
      <c r="B24" s="194" t="str">
        <f>B3</f>
        <v>Alain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13.774999999999999</v>
      </c>
      <c r="K25" s="199"/>
      <c r="L25" s="200">
        <f>1/24/$J25</f>
        <v>3.0248033877797943E-3</v>
      </c>
      <c r="M25" s="199"/>
      <c r="N25" s="200">
        <f>$L25/10</f>
        <v>3.0248033877797946E-4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87.6</v>
      </c>
      <c r="C26" s="48">
        <f>E6*C25</f>
        <v>102.19999999999999</v>
      </c>
      <c r="D26" s="48">
        <f>E6*D25</f>
        <v>116.80000000000001</v>
      </c>
      <c r="E26" s="47"/>
      <c r="F26" s="44"/>
      <c r="G26" s="183" t="s">
        <v>10</v>
      </c>
      <c r="H26" s="184"/>
      <c r="I26" s="185"/>
      <c r="J26" s="43">
        <f>C11*85%</f>
        <v>11.708749999999998</v>
      </c>
      <c r="K26" s="43">
        <f>C11*92%</f>
        <v>12.673</v>
      </c>
      <c r="L26" s="42">
        <f>1/24/$J26</f>
        <v>3.5585922209174052E-3</v>
      </c>
      <c r="M26" s="42">
        <f>1/24/$K26</f>
        <v>3.2878297693258634E-3</v>
      </c>
      <c r="N26" s="42">
        <f>$L26/10</f>
        <v>3.5585922209174054E-4</v>
      </c>
      <c r="O26" s="41">
        <f>$M26/10</f>
        <v>3.2878297693258632E-4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11.02</v>
      </c>
      <c r="K27" s="43">
        <f>C11*85%</f>
        <v>11.708749999999998</v>
      </c>
      <c r="L27" s="42">
        <f>1/24/$J27</f>
        <v>3.7810042347247428E-3</v>
      </c>
      <c r="M27" s="42">
        <f>1/24/$K27</f>
        <v>3.5585922209174052E-3</v>
      </c>
      <c r="N27" s="42">
        <f>$L27/10</f>
        <v>3.7810042347247429E-4</v>
      </c>
      <c r="O27" s="41">
        <f>$M27/10</f>
        <v>3.5585922209174054E-4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116.80000000000001</v>
      </c>
      <c r="C28" s="39">
        <f>E6*C27</f>
        <v>124.1</v>
      </c>
      <c r="D28" s="39">
        <f>E6*D27</f>
        <v>131.4</v>
      </c>
      <c r="E28" s="31"/>
      <c r="F28" s="38"/>
      <c r="G28" s="189" t="s">
        <v>6</v>
      </c>
      <c r="H28" s="190"/>
      <c r="I28" s="191"/>
      <c r="J28" s="37">
        <f>C11*72%</f>
        <v>9.9179999999999993</v>
      </c>
      <c r="K28" s="37">
        <f>C11*80%</f>
        <v>11.02</v>
      </c>
      <c r="L28" s="36">
        <f>1/24/$J28</f>
        <v>4.2011158163608254E-3</v>
      </c>
      <c r="M28" s="36">
        <f>1/24/$K28</f>
        <v>3.7810042347247428E-3</v>
      </c>
      <c r="N28" s="35">
        <f>$L28/10</f>
        <v>4.2011158163608254E-4</v>
      </c>
      <c r="O28" s="34">
        <f>$M28/10</f>
        <v>3.7810042347247429E-4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131.4</v>
      </c>
      <c r="C30" s="25">
        <f>E6*C29</f>
        <v>138.69999999999999</v>
      </c>
      <c r="D30" s="25">
        <f>E6*D29</f>
        <v>146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24431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451" priority="26" stopIfTrue="1">
      <formula>IF($I11&gt;=0.9,TRUE,FALSE)</formula>
    </cfRule>
    <cfRule type="expression" dxfId="450" priority="27" stopIfTrue="1">
      <formula>IF($I11&lt;0.9,TRUE,FALSE)</formula>
    </cfRule>
  </conditionalFormatting>
  <conditionalFormatting sqref="I3:I20">
    <cfRule type="cellIs" dxfId="449" priority="21" stopIfTrue="1" operator="equal">
      <formula>0</formula>
    </cfRule>
    <cfRule type="cellIs" dxfId="448" priority="22" stopIfTrue="1" operator="lessThan">
      <formula>0.6</formula>
    </cfRule>
    <cfRule type="cellIs" dxfId="447" priority="23" stopIfTrue="1" operator="lessThan">
      <formula>0.8</formula>
    </cfRule>
    <cfRule type="cellIs" dxfId="446" priority="24" stopIfTrue="1" operator="between">
      <formula>0.8</formula>
      <formula>0.899999999999999</formula>
    </cfRule>
    <cfRule type="cellIs" dxfId="445" priority="25" stopIfTrue="1" operator="greaterThanOrEqual">
      <formula>0.9</formula>
    </cfRule>
  </conditionalFormatting>
  <conditionalFormatting sqref="H3:H20">
    <cfRule type="expression" dxfId="444" priority="16" stopIfTrue="1">
      <formula>IF($I3=0,TRUE,FALSE)</formula>
    </cfRule>
    <cfRule type="expression" dxfId="443" priority="17" stopIfTrue="1">
      <formula>IF($I3&lt;0.6,TRUE,FALSE)</formula>
    </cfRule>
    <cfRule type="expression" dxfId="442" priority="18" stopIfTrue="1">
      <formula>IF($I3&lt;0.8,TRUE,FALSE)</formula>
    </cfRule>
    <cfRule type="expression" dxfId="441" priority="19" stopIfTrue="1">
      <formula>IF($I3&lt;0.9,TRUE,FALSE)</formula>
    </cfRule>
    <cfRule type="expression" dxfId="440" priority="20" stopIfTrue="1">
      <formula>IF($I3&gt;=0.9,TRUE,FALSE)</formula>
    </cfRule>
  </conditionalFormatting>
  <conditionalFormatting sqref="G3:G20">
    <cfRule type="expression" dxfId="439" priority="11" stopIfTrue="1">
      <formula>IF($I3=0,TRUE,FALSE)</formula>
    </cfRule>
    <cfRule type="expression" dxfId="438" priority="12" stopIfTrue="1">
      <formula>IF($I3&lt;0.6,TRUE,FALSE)</formula>
    </cfRule>
    <cfRule type="expression" dxfId="437" priority="13" stopIfTrue="1">
      <formula>IF($I3&lt;0.8,TRUE,FALSE)</formula>
    </cfRule>
    <cfRule type="expression" dxfId="436" priority="14" stopIfTrue="1">
      <formula>IF($I3&lt;0.9,TRUE,FALSE)</formula>
    </cfRule>
    <cfRule type="expression" dxfId="435" priority="15" stopIfTrue="1">
      <formula>IF($I3&gt;=0.9,TRUE,FALSE)</formula>
    </cfRule>
  </conditionalFormatting>
  <conditionalFormatting sqref="J14">
    <cfRule type="expression" dxfId="434" priority="28">
      <formula>IF(12&lt;0.51*C11,TRUE,FALSE)</formula>
    </cfRule>
    <cfRule type="expression" dxfId="433" priority="29" stopIfTrue="1">
      <formula>IF(12&gt;1.07*C11,TRUE,FALSE)</formula>
    </cfRule>
    <cfRule type="expression" dxfId="432" priority="30" stopIfTrue="1">
      <formula>IF(12&gt;=0.86*C11,TRUE,FALSE)</formula>
    </cfRule>
    <cfRule type="expression" dxfId="431" priority="31" stopIfTrue="1">
      <formula>IF(12&lt;0.71*C11,TRUE,FALSE)</formula>
    </cfRule>
    <cfRule type="expression" dxfId="430" priority="32" stopIfTrue="1">
      <formula>IF(12&lt;0.86*C11,TRUE,FALSE)</formula>
    </cfRule>
  </conditionalFormatting>
  <conditionalFormatting sqref="J19">
    <cfRule type="expression" dxfId="429" priority="33" stopIfTrue="1">
      <formula>IF(7&gt;1.07*C11,TRUE,FALSE)</formula>
    </cfRule>
    <cfRule type="expression" dxfId="428" priority="34" stopIfTrue="1">
      <formula>IF(7&gt;=0.86*C11,TRUE,FALSE)</formula>
    </cfRule>
    <cfRule type="expression" dxfId="427" priority="35" stopIfTrue="1">
      <formula>IF(7&lt;0.51*C11,TRUE,FALSE)</formula>
    </cfRule>
    <cfRule type="expression" dxfId="426" priority="36" stopIfTrue="1">
      <formula>IF(7&lt;0.71*C11,TRUE,FALSE)</formula>
    </cfRule>
    <cfRule type="expression" dxfId="425" priority="37" stopIfTrue="1">
      <formula>IF(7&lt;0.86*C11,TRUE,FALSE)</formula>
    </cfRule>
  </conditionalFormatting>
  <conditionalFormatting sqref="J18">
    <cfRule type="expression" dxfId="424" priority="38" stopIfTrue="1">
      <formula>IF(8&gt;1.07*C11,TRUE,FALSE)</formula>
    </cfRule>
    <cfRule type="expression" dxfId="423" priority="39" stopIfTrue="1">
      <formula>IF(8&gt;=0.86*C11,TRUE,FALSE)</formula>
    </cfRule>
    <cfRule type="expression" dxfId="422" priority="40" stopIfTrue="1">
      <formula>IF(8&lt;0.51*C11,TRUE,FALSE)</formula>
    </cfRule>
    <cfRule type="expression" dxfId="421" priority="41" stopIfTrue="1">
      <formula>IF(8&lt;0.71*C11,TRUE,FALSE)</formula>
    </cfRule>
    <cfRule type="expression" dxfId="420" priority="42" stopIfTrue="1">
      <formula>IF(8&lt;0.86*C11,TRUE,FALSE)</formula>
    </cfRule>
  </conditionalFormatting>
  <conditionalFormatting sqref="J17">
    <cfRule type="expression" dxfId="419" priority="43" stopIfTrue="1">
      <formula>IF(9&gt;1.07*C11,TRUE,FALSE)</formula>
    </cfRule>
    <cfRule type="expression" dxfId="418" priority="44" stopIfTrue="1">
      <formula>IF(9&gt;=0.86*C11,TRUE,FALSE)</formula>
    </cfRule>
    <cfRule type="expression" dxfId="417" priority="45" stopIfTrue="1">
      <formula>IF(9&lt;0.51*C11,TRUE,FALSE)</formula>
    </cfRule>
    <cfRule type="expression" dxfId="416" priority="46" stopIfTrue="1">
      <formula>IF(9&lt;0.71*C11,TRUE,FALSE)</formula>
    </cfRule>
    <cfRule type="expression" dxfId="415" priority="47" stopIfTrue="1">
      <formula>IF(9&lt;0.86*C11,TRUE,FALSE)</formula>
    </cfRule>
  </conditionalFormatting>
  <conditionalFormatting sqref="J16">
    <cfRule type="expression" dxfId="414" priority="48" stopIfTrue="1">
      <formula>IF(10&gt;1.07*C11,TRUE,FALSE)</formula>
    </cfRule>
    <cfRule type="expression" dxfId="413" priority="49" stopIfTrue="1">
      <formula>IF(10&gt;=0.86*C11,TRUE,FALSE)</formula>
    </cfRule>
    <cfRule type="expression" dxfId="412" priority="50" stopIfTrue="1">
      <formula>IF(10&lt;0.51*C11,TRUE,FALSE)</formula>
    </cfRule>
    <cfRule type="expression" dxfId="411" priority="51" stopIfTrue="1">
      <formula>IF(10&lt;0.73*C11,TRUE,FALSE)</formula>
    </cfRule>
    <cfRule type="expression" dxfId="410" priority="52" stopIfTrue="1">
      <formula>IF(10&lt;0.86*C11,TRUE,FALSE)</formula>
    </cfRule>
  </conditionalFormatting>
  <conditionalFormatting sqref="J15">
    <cfRule type="expression" dxfId="409" priority="53" stopIfTrue="1">
      <formula>IF(11&gt;1.07*C11,TRUE,FALSE)</formula>
    </cfRule>
    <cfRule type="expression" dxfId="408" priority="54" stopIfTrue="1">
      <formula>IF(11&gt;=0.86*C11,TRUE,FALSE)</formula>
    </cfRule>
    <cfRule type="expression" dxfId="407" priority="55" stopIfTrue="1">
      <formula>IF(11&lt;0.51*C11,TRUE,FALSE)</formula>
    </cfRule>
    <cfRule type="expression" dxfId="406" priority="56" stopIfTrue="1">
      <formula>IF(11&lt;0.71*C11,TRUE,FALSE)</formula>
    </cfRule>
    <cfRule type="expression" dxfId="405" priority="57" stopIfTrue="1">
      <formula>IF(11&lt;0.86*C11,TRUE,FALSE)</formula>
    </cfRule>
  </conditionalFormatting>
  <conditionalFormatting sqref="J13">
    <cfRule type="expression" dxfId="404" priority="58" stopIfTrue="1">
      <formula>IF(13&gt;1.07*C11,TRUE,FALSE)</formula>
    </cfRule>
    <cfRule type="expression" dxfId="403" priority="59" stopIfTrue="1">
      <formula>IF(13&gt;=0.86*C11,TRUE,FALSE)</formula>
    </cfRule>
    <cfRule type="expression" dxfId="402" priority="60" stopIfTrue="1">
      <formula>IF(13&lt;0.51*C11,TRUE,FALSE)</formula>
    </cfRule>
    <cfRule type="expression" dxfId="401" priority="61" stopIfTrue="1">
      <formula>IF(13&lt;0.71*C11,TRUE,FALSE)</formula>
    </cfRule>
    <cfRule type="expression" dxfId="400" priority="62" stopIfTrue="1">
      <formula>IF(13&lt;0.86*C11,TRUE,FALSE)</formula>
    </cfRule>
  </conditionalFormatting>
  <conditionalFormatting sqref="J12">
    <cfRule type="expression" dxfId="399" priority="63" stopIfTrue="1">
      <formula>IF(14&gt;1.07*C11,TRUE,FALSE)</formula>
    </cfRule>
    <cfRule type="expression" dxfId="398" priority="64" stopIfTrue="1">
      <formula>IF(14&gt;=0.86*C11,TRUE,FALSE)</formula>
    </cfRule>
    <cfRule type="expression" dxfId="397" priority="65" stopIfTrue="1">
      <formula>IF(14&lt;0.51*C11,TRUE,FALSE)</formula>
    </cfRule>
    <cfRule type="expression" dxfId="396" priority="66" stopIfTrue="1">
      <formula>IF(14&lt;0.71*C11,TRUE,FALSE)</formula>
    </cfRule>
    <cfRule type="expression" dxfId="395" priority="67" stopIfTrue="1">
      <formula>IF(14&lt;0.86*C11,TRUE,FALSE)</formula>
    </cfRule>
  </conditionalFormatting>
  <conditionalFormatting sqref="J11">
    <cfRule type="expression" dxfId="394" priority="68" stopIfTrue="1">
      <formula>IF(15&gt;1.07*C11,TRUE,FALSE)</formula>
    </cfRule>
    <cfRule type="expression" dxfId="393" priority="69" stopIfTrue="1">
      <formula>IF(15&gt;=0.86*C11,TRUE,FALSE)</formula>
    </cfRule>
    <cfRule type="expression" dxfId="392" priority="70">
      <formula>IF(15&lt;0.51*C11,TRUE,FALSE)</formula>
    </cfRule>
    <cfRule type="expression" dxfId="391" priority="71" stopIfTrue="1">
      <formula>IF(15&lt;0.71*C11,TRUE,FALSE)</formula>
    </cfRule>
    <cfRule type="expression" dxfId="390" priority="72" stopIfTrue="1">
      <formula>IF(15&lt;0.86*C11,TRUE,FALSE)</formula>
    </cfRule>
  </conditionalFormatting>
  <conditionalFormatting sqref="J10">
    <cfRule type="expression" dxfId="389" priority="73">
      <formula>IF(16&lt;0.51*C11,TRUE,FALSE)</formula>
    </cfRule>
    <cfRule type="expression" dxfId="388" priority="74" stopIfTrue="1">
      <formula>IF(16&gt;1.07*C11,TRUE,FALSE)</formula>
    </cfRule>
    <cfRule type="expression" dxfId="387" priority="75" stopIfTrue="1">
      <formula>IF(16&gt;=0.86*C11,TRUE,FALSE)</formula>
    </cfRule>
    <cfRule type="expression" dxfId="386" priority="76" stopIfTrue="1">
      <formula>IF(16&lt;0.71*C11,TRUE,FALSE)</formula>
    </cfRule>
    <cfRule type="expression" dxfId="385" priority="77" stopIfTrue="1">
      <formula>IF(16&lt;0.86*C11,TRUE,FALSE)</formula>
    </cfRule>
  </conditionalFormatting>
  <conditionalFormatting sqref="J9">
    <cfRule type="expression" dxfId="384" priority="78">
      <formula>IF(17&lt;0.51*C11,TRUE,FALSE)</formula>
    </cfRule>
    <cfRule type="expression" dxfId="383" priority="79" stopIfTrue="1">
      <formula>IF(17&gt;1.07*C11,TRUE,FALSE)</formula>
    </cfRule>
    <cfRule type="expression" dxfId="382" priority="80" stopIfTrue="1">
      <formula>IF(17&lt;0.71*C11,TRUE,FALSE)</formula>
    </cfRule>
    <cfRule type="expression" dxfId="381" priority="81" stopIfTrue="1">
      <formula>IF(17&lt;0.86*C11,TRUE,FALSE)</formula>
    </cfRule>
    <cfRule type="expression" dxfId="380" priority="82" stopIfTrue="1">
      <formula>IF(17&gt;=0.86*C11,TRUE,FALSE)</formula>
    </cfRule>
  </conditionalFormatting>
  <conditionalFormatting sqref="J8">
    <cfRule type="expression" dxfId="379" priority="83" stopIfTrue="1">
      <formula>IF(18&gt;1.07*C11,TRUE,FALSE)</formula>
    </cfRule>
    <cfRule type="expression" dxfId="378" priority="84" stopIfTrue="1">
      <formula>IF(18&gt;=0.86*C11,TRUE,FALSE)</formula>
    </cfRule>
    <cfRule type="expression" dxfId="377" priority="85" stopIfTrue="1">
      <formula>IF(18&lt;0.51*C11,TRUE,FALSE)</formula>
    </cfRule>
    <cfRule type="expression" dxfId="376" priority="86" stopIfTrue="1">
      <formula>IF(18&lt;0.71*C11,TRUE,FALSE)</formula>
    </cfRule>
    <cfRule type="expression" dxfId="375" priority="87" stopIfTrue="1">
      <formula>IF(18&lt;0.86*C11,TRUE,FALSE)</formula>
    </cfRule>
  </conditionalFormatting>
  <conditionalFormatting sqref="J7">
    <cfRule type="expression" dxfId="374" priority="88" stopIfTrue="1">
      <formula>IF(19&gt;1.07*C11,TRUE,FALSE)</formula>
    </cfRule>
    <cfRule type="expression" dxfId="373" priority="89" stopIfTrue="1">
      <formula>IF(19&gt;=0.86*C11,TRUE,FALSE)</formula>
    </cfRule>
    <cfRule type="expression" dxfId="372" priority="90" stopIfTrue="1">
      <formula>IF(19&lt;0.51*C11,TRUE,FALSE)</formula>
    </cfRule>
    <cfRule type="expression" dxfId="371" priority="91" stopIfTrue="1">
      <formula>IF(19&lt;0.71*C11,TRUE,FALSE)</formula>
    </cfRule>
    <cfRule type="expression" dxfId="370" priority="92" stopIfTrue="1">
      <formula>IF(19&lt;0.86*C11,TRUE,FALSE)</formula>
    </cfRule>
  </conditionalFormatting>
  <conditionalFormatting sqref="J6">
    <cfRule type="expression" dxfId="369" priority="93" stopIfTrue="1">
      <formula>IF(20&gt;1.07*C11,TRUE,FALSE)</formula>
    </cfRule>
    <cfRule type="expression" dxfId="368" priority="94" stopIfTrue="1">
      <formula>IF(20&gt;=0.86*C11,TRUE,FALSE)</formula>
    </cfRule>
    <cfRule type="expression" dxfId="367" priority="95" stopIfTrue="1">
      <formula>IF(20&lt;0.71*C11,TRUE,FALSE)</formula>
    </cfRule>
    <cfRule type="expression" dxfId="366" priority="96" stopIfTrue="1">
      <formula>IF(20&lt;0.86*C11,TRUE,FALSE)</formula>
    </cfRule>
  </conditionalFormatting>
  <conditionalFormatting sqref="J5">
    <cfRule type="expression" dxfId="365" priority="97" stopIfTrue="1">
      <formula>IF(21&gt;1.07*C11,TRUE,FALSE)</formula>
    </cfRule>
    <cfRule type="expression" dxfId="364" priority="98" stopIfTrue="1">
      <formula>IF(21&gt;=0.86*C11,TRUE,FALSE)</formula>
    </cfRule>
    <cfRule type="expression" dxfId="363" priority="99" stopIfTrue="1">
      <formula>IF(21&lt;0.71*C11,TRUE,FALSE)</formula>
    </cfRule>
    <cfRule type="expression" dxfId="362" priority="100" stopIfTrue="1">
      <formula>IF(21&lt;0.86*C11,TRUE,FALSE)</formula>
    </cfRule>
  </conditionalFormatting>
  <conditionalFormatting sqref="J4">
    <cfRule type="expression" dxfId="361" priority="101" stopIfTrue="1">
      <formula>IF(22&gt;1.07*C11,TRUE,FALSE)</formula>
    </cfRule>
    <cfRule type="expression" dxfId="360" priority="102" stopIfTrue="1">
      <formula>IF(22&gt;=0.86*C11,TRUE,FALSE)</formula>
    </cfRule>
    <cfRule type="expression" dxfId="359" priority="103" stopIfTrue="1">
      <formula>IF(22&lt;0.71*C11,TRUE,FALSE)</formula>
    </cfRule>
    <cfRule type="expression" dxfId="358" priority="104" stopIfTrue="1">
      <formula>IF(22&lt;0.86*C11,TRUE,FALSE)</formula>
    </cfRule>
  </conditionalFormatting>
  <conditionalFormatting sqref="J3">
    <cfRule type="expression" dxfId="357" priority="105" stopIfTrue="1">
      <formula>IF(23&gt;1.07*C11,TRUE,FALSE)</formula>
    </cfRule>
    <cfRule type="expression" dxfId="356" priority="106" stopIfTrue="1">
      <formula>IF(23&gt;=0.86*C11,TRUE,FALSE)</formula>
    </cfRule>
    <cfRule type="expression" dxfId="355" priority="107" stopIfTrue="1">
      <formula>IF(23&lt;0.71*C11,TRUE,FALSE)</formula>
    </cfRule>
    <cfRule type="expression" dxfId="354" priority="108" stopIfTrue="1">
      <formula>IF(23&lt;0.86*C11,TRUE,FALSE)</formula>
    </cfRule>
  </conditionalFormatting>
  <conditionalFormatting sqref="J20">
    <cfRule type="expression" dxfId="353" priority="109" stopIfTrue="1">
      <formula>IF(6&gt;1.07*C11,TRUE,FALSE)</formula>
    </cfRule>
    <cfRule type="expression" dxfId="352" priority="110" stopIfTrue="1">
      <formula>IF(6&gt;=0.86*C11,TRUE,FALSE)</formula>
    </cfRule>
    <cfRule type="expression" dxfId="351" priority="111" stopIfTrue="1">
      <formula>IF(6&lt;0.55*C11,TRUE,FALSE)</formula>
    </cfRule>
    <cfRule type="expression" dxfId="350" priority="112" stopIfTrue="1">
      <formula>IF(6&lt;0.71*C11,TRUE,FALSE)</formula>
    </cfRule>
    <cfRule type="expression" dxfId="349" priority="113" stopIfTrue="1">
      <formula>IF(6&lt;0.86*C11,TRUE,FALSE)</formula>
    </cfRule>
  </conditionalFormatting>
  <conditionalFormatting sqref="B8">
    <cfRule type="cellIs" dxfId="348" priority="6" stopIfTrue="1" operator="equal">
      <formula>0</formula>
    </cfRule>
    <cfRule type="cellIs" dxfId="347" priority="7" stopIfTrue="1" operator="lessThan">
      <formula>18.5</formula>
    </cfRule>
    <cfRule type="cellIs" dxfId="346" priority="8" stopIfTrue="1" operator="lessThan">
      <formula>25</formula>
    </cfRule>
    <cfRule type="cellIs" dxfId="345" priority="9" stopIfTrue="1" operator="between">
      <formula>30</formula>
      <formula>0.899999999999999</formula>
    </cfRule>
    <cfRule type="cellIs" dxfId="344" priority="10" stopIfTrue="1" operator="greaterThanOrEqual">
      <formula>30</formula>
    </cfRule>
  </conditionalFormatting>
  <conditionalFormatting sqref="C8">
    <cfRule type="cellIs" dxfId="343" priority="1" stopIfTrue="1" operator="equal">
      <formula>0</formula>
    </cfRule>
    <cfRule type="cellIs" dxfId="342" priority="2" stopIfTrue="1" operator="lessThan">
      <formula>18.5</formula>
    </cfRule>
    <cfRule type="cellIs" dxfId="341" priority="3" stopIfTrue="1" operator="lessThan">
      <formula>25</formula>
    </cfRule>
    <cfRule type="cellIs" dxfId="340" priority="4" stopIfTrue="1" operator="between">
      <formula>30</formula>
      <formula>0.899999999999999</formula>
    </cfRule>
    <cfRule type="cellIs" dxfId="339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1" sqref="H11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93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94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52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25573</v>
      </c>
      <c r="C5" s="149" t="s">
        <v>65</v>
      </c>
      <c r="D5" s="149"/>
      <c r="E5" s="148">
        <f ca="1">IF(B4="M",220-YEAR(A32)+YEAR(A33),226-YEAR(A32)+YEAR(A33))</f>
        <v>168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</v>
      </c>
      <c r="C6" s="145" t="s">
        <v>59</v>
      </c>
      <c r="D6" s="145"/>
      <c r="E6" s="144">
        <v>181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1.77</v>
      </c>
      <c r="C7" s="139" t="s">
        <v>53</v>
      </c>
      <c r="D7" s="227">
        <v>79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25.216253311628201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13.299999999999999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46.55</v>
      </c>
      <c r="F12" s="88"/>
      <c r="G12" s="101">
        <v>9</v>
      </c>
      <c r="H12" s="100">
        <v>181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178</v>
      </c>
      <c r="I13" s="99">
        <f>(H13/E6)</f>
        <v>0.98342541436464093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168</v>
      </c>
      <c r="I14" s="99">
        <f>(H14/E6)</f>
        <v>0.92817679558011046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163</v>
      </c>
      <c r="I15" s="99">
        <f>(H15/E6)</f>
        <v>0.90055248618784534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155</v>
      </c>
      <c r="I16" s="99">
        <f>(H16/E6)</f>
        <v>0.85635359116022103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6.265664160401003E-3</v>
      </c>
      <c r="C17" s="103">
        <f>IF(B17,3600*2/(HOUR(B17)*3600+MINUTE(B17)*60+SECOND(B17)),TEXT(,""))</f>
        <v>13.308687615526802</v>
      </c>
      <c r="D17" s="102" t="str">
        <f>IF(B17,TEXT(B17/2,"mm:ss"),TEXT(,""))</f>
        <v>04:31</v>
      </c>
      <c r="E17" s="89"/>
      <c r="F17" s="88"/>
      <c r="G17" s="101">
        <v>4</v>
      </c>
      <c r="H17" s="100">
        <v>152</v>
      </c>
      <c r="I17" s="99">
        <f>(H17/E6)</f>
        <v>0.83977900552486184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0:50:32</v>
      </c>
      <c r="C18" s="103">
        <f>IF(B17,3600*10/(HOUR(B18)*3600+MINUTE(B18)*60+SECOND(B18)),TEXT(,""))</f>
        <v>11.87335092348285</v>
      </c>
      <c r="D18" s="102" t="str">
        <f>IF(B17,TEXT(B18/10,"mm:ss"),TEXT(,""))</f>
        <v>05:03</v>
      </c>
      <c r="E18" s="89"/>
      <c r="F18" s="88"/>
      <c r="G18" s="101">
        <v>3</v>
      </c>
      <c r="H18" s="111">
        <v>141</v>
      </c>
      <c r="I18" s="99">
        <f>(H18/E6)</f>
        <v>0.77900552486187846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1:56:57</v>
      </c>
      <c r="C19" s="103">
        <f>IF(B17,C18-1.1,TEXT(,""))</f>
        <v>10.77335092348285</v>
      </c>
      <c r="D19" s="102" t="str">
        <f>IF(B17,TEXT(B19/21,"mm:ss"),TEXT(,""))</f>
        <v>05:34</v>
      </c>
      <c r="E19" s="89"/>
      <c r="F19" s="88"/>
      <c r="G19" s="101">
        <v>2</v>
      </c>
      <c r="H19" s="100">
        <v>138</v>
      </c>
      <c r="I19" s="99">
        <f>(H19/E6)</f>
        <v>0.76243093922651939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4:21:43</v>
      </c>
      <c r="C20" s="91">
        <f>IF(B17,C19-1.1,TEXT(,""))</f>
        <v>9.6733509234828503</v>
      </c>
      <c r="D20" s="90" t="str">
        <f>IF(B17,TEXT(B20/42.195,"mm:ss"),TEXT(,""))</f>
        <v>06:12</v>
      </c>
      <c r="E20" s="89"/>
      <c r="F20" s="88"/>
      <c r="G20" s="87">
        <v>1</v>
      </c>
      <c r="H20" s="86">
        <v>117</v>
      </c>
      <c r="I20" s="85">
        <f>(H20/E6)</f>
        <v>0.64640883977900554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CAVIGNAC</v>
      </c>
      <c r="B24" s="194" t="str">
        <f>B3</f>
        <v>Guy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13.299999999999999</v>
      </c>
      <c r="K25" s="199"/>
      <c r="L25" s="200">
        <f>1/24/$J25</f>
        <v>3.1328320802005015E-3</v>
      </c>
      <c r="M25" s="199"/>
      <c r="N25" s="200">
        <f>$L25/10</f>
        <v>3.1328320802005016E-4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108.6</v>
      </c>
      <c r="C26" s="48">
        <f>E6*C25</f>
        <v>126.69999999999999</v>
      </c>
      <c r="D26" s="48">
        <f>E6*D25</f>
        <v>144.80000000000001</v>
      </c>
      <c r="E26" s="47"/>
      <c r="F26" s="44"/>
      <c r="G26" s="183" t="s">
        <v>10</v>
      </c>
      <c r="H26" s="184"/>
      <c r="I26" s="185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144.80000000000001</v>
      </c>
      <c r="C28" s="39">
        <f>E6*C27</f>
        <v>153.85</v>
      </c>
      <c r="D28" s="39">
        <f>E6*D27</f>
        <v>162.9</v>
      </c>
      <c r="E28" s="31"/>
      <c r="F28" s="38"/>
      <c r="G28" s="189" t="s">
        <v>6</v>
      </c>
      <c r="H28" s="190"/>
      <c r="I28" s="191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162.9</v>
      </c>
      <c r="C30" s="25">
        <f>E6*C29</f>
        <v>171.95</v>
      </c>
      <c r="D30" s="25">
        <f>E6*D29</f>
        <v>181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25573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338" priority="26" stopIfTrue="1">
      <formula>IF($I11&gt;=0.9,TRUE,FALSE)</formula>
    </cfRule>
    <cfRule type="expression" dxfId="337" priority="27" stopIfTrue="1">
      <formula>IF($I11&lt;0.9,TRUE,FALSE)</formula>
    </cfRule>
  </conditionalFormatting>
  <conditionalFormatting sqref="I3:I20">
    <cfRule type="cellIs" dxfId="336" priority="21" stopIfTrue="1" operator="equal">
      <formula>0</formula>
    </cfRule>
    <cfRule type="cellIs" dxfId="335" priority="22" stopIfTrue="1" operator="lessThan">
      <formula>0.6</formula>
    </cfRule>
    <cfRule type="cellIs" dxfId="334" priority="23" stopIfTrue="1" operator="lessThan">
      <formula>0.8</formula>
    </cfRule>
    <cfRule type="cellIs" dxfId="333" priority="24" stopIfTrue="1" operator="between">
      <formula>0.8</formula>
      <formula>0.899999999999999</formula>
    </cfRule>
    <cfRule type="cellIs" dxfId="332" priority="25" stopIfTrue="1" operator="greaterThanOrEqual">
      <formula>0.9</formula>
    </cfRule>
  </conditionalFormatting>
  <conditionalFormatting sqref="H3:H20">
    <cfRule type="expression" dxfId="331" priority="16" stopIfTrue="1">
      <formula>IF($I3=0,TRUE,FALSE)</formula>
    </cfRule>
    <cfRule type="expression" dxfId="330" priority="17" stopIfTrue="1">
      <formula>IF($I3&lt;0.6,TRUE,FALSE)</formula>
    </cfRule>
    <cfRule type="expression" dxfId="329" priority="18" stopIfTrue="1">
      <formula>IF($I3&lt;0.8,TRUE,FALSE)</formula>
    </cfRule>
    <cfRule type="expression" dxfId="328" priority="19" stopIfTrue="1">
      <formula>IF($I3&lt;0.9,TRUE,FALSE)</formula>
    </cfRule>
    <cfRule type="expression" dxfId="327" priority="20" stopIfTrue="1">
      <formula>IF($I3&gt;=0.9,TRUE,FALSE)</formula>
    </cfRule>
  </conditionalFormatting>
  <conditionalFormatting sqref="G3:G20">
    <cfRule type="expression" dxfId="326" priority="11" stopIfTrue="1">
      <formula>IF($I3=0,TRUE,FALSE)</formula>
    </cfRule>
    <cfRule type="expression" dxfId="325" priority="12" stopIfTrue="1">
      <formula>IF($I3&lt;0.6,TRUE,FALSE)</formula>
    </cfRule>
    <cfRule type="expression" dxfId="324" priority="13" stopIfTrue="1">
      <formula>IF($I3&lt;0.8,TRUE,FALSE)</formula>
    </cfRule>
    <cfRule type="expression" dxfId="323" priority="14" stopIfTrue="1">
      <formula>IF($I3&lt;0.9,TRUE,FALSE)</formula>
    </cfRule>
    <cfRule type="expression" dxfId="322" priority="15" stopIfTrue="1">
      <formula>IF($I3&gt;=0.9,TRUE,FALSE)</formula>
    </cfRule>
  </conditionalFormatting>
  <conditionalFormatting sqref="J14">
    <cfRule type="expression" dxfId="321" priority="28">
      <formula>IF(12&lt;0.51*C11,TRUE,FALSE)</formula>
    </cfRule>
    <cfRule type="expression" dxfId="320" priority="29" stopIfTrue="1">
      <formula>IF(12&gt;1.07*C11,TRUE,FALSE)</formula>
    </cfRule>
    <cfRule type="expression" dxfId="319" priority="30" stopIfTrue="1">
      <formula>IF(12&gt;=0.86*C11,TRUE,FALSE)</formula>
    </cfRule>
    <cfRule type="expression" dxfId="318" priority="31" stopIfTrue="1">
      <formula>IF(12&lt;0.71*C11,TRUE,FALSE)</formula>
    </cfRule>
    <cfRule type="expression" dxfId="317" priority="32" stopIfTrue="1">
      <formula>IF(12&lt;0.86*C11,TRUE,FALSE)</formula>
    </cfRule>
  </conditionalFormatting>
  <conditionalFormatting sqref="J19">
    <cfRule type="expression" dxfId="316" priority="33" stopIfTrue="1">
      <formula>IF(7&gt;1.07*C11,TRUE,FALSE)</formula>
    </cfRule>
    <cfRule type="expression" dxfId="315" priority="34" stopIfTrue="1">
      <formula>IF(7&gt;=0.86*C11,TRUE,FALSE)</formula>
    </cfRule>
    <cfRule type="expression" dxfId="314" priority="35" stopIfTrue="1">
      <formula>IF(7&lt;0.51*C11,TRUE,FALSE)</formula>
    </cfRule>
    <cfRule type="expression" dxfId="313" priority="36" stopIfTrue="1">
      <formula>IF(7&lt;0.71*C11,TRUE,FALSE)</formula>
    </cfRule>
    <cfRule type="expression" dxfId="312" priority="37" stopIfTrue="1">
      <formula>IF(7&lt;0.86*C11,TRUE,FALSE)</formula>
    </cfRule>
  </conditionalFormatting>
  <conditionalFormatting sqref="J18">
    <cfRule type="expression" dxfId="311" priority="38" stopIfTrue="1">
      <formula>IF(8&gt;1.07*C11,TRUE,FALSE)</formula>
    </cfRule>
    <cfRule type="expression" dxfId="310" priority="39" stopIfTrue="1">
      <formula>IF(8&gt;=0.86*C11,TRUE,FALSE)</formula>
    </cfRule>
    <cfRule type="expression" dxfId="309" priority="40" stopIfTrue="1">
      <formula>IF(8&lt;0.51*C11,TRUE,FALSE)</formula>
    </cfRule>
    <cfRule type="expression" dxfId="308" priority="41" stopIfTrue="1">
      <formula>IF(8&lt;0.71*C11,TRUE,FALSE)</formula>
    </cfRule>
    <cfRule type="expression" dxfId="307" priority="42" stopIfTrue="1">
      <formula>IF(8&lt;0.86*C11,TRUE,FALSE)</formula>
    </cfRule>
  </conditionalFormatting>
  <conditionalFormatting sqref="J17">
    <cfRule type="expression" dxfId="306" priority="43" stopIfTrue="1">
      <formula>IF(9&gt;1.07*C11,TRUE,FALSE)</formula>
    </cfRule>
    <cfRule type="expression" dxfId="305" priority="44" stopIfTrue="1">
      <formula>IF(9&gt;=0.86*C11,TRUE,FALSE)</formula>
    </cfRule>
    <cfRule type="expression" dxfId="304" priority="45" stopIfTrue="1">
      <formula>IF(9&lt;0.51*C11,TRUE,FALSE)</formula>
    </cfRule>
    <cfRule type="expression" dxfId="303" priority="46" stopIfTrue="1">
      <formula>IF(9&lt;0.71*C11,TRUE,FALSE)</formula>
    </cfRule>
    <cfRule type="expression" dxfId="302" priority="47" stopIfTrue="1">
      <formula>IF(9&lt;0.86*C11,TRUE,FALSE)</formula>
    </cfRule>
  </conditionalFormatting>
  <conditionalFormatting sqref="J16">
    <cfRule type="expression" dxfId="301" priority="48" stopIfTrue="1">
      <formula>IF(10&gt;1.07*C11,TRUE,FALSE)</formula>
    </cfRule>
    <cfRule type="expression" dxfId="300" priority="49" stopIfTrue="1">
      <formula>IF(10&gt;=0.86*C11,TRUE,FALSE)</formula>
    </cfRule>
    <cfRule type="expression" dxfId="299" priority="50" stopIfTrue="1">
      <formula>IF(10&lt;0.51*C11,TRUE,FALSE)</formula>
    </cfRule>
    <cfRule type="expression" dxfId="298" priority="51" stopIfTrue="1">
      <formula>IF(10&lt;0.73*C11,TRUE,FALSE)</formula>
    </cfRule>
    <cfRule type="expression" dxfId="297" priority="52" stopIfTrue="1">
      <formula>IF(10&lt;0.86*C11,TRUE,FALSE)</formula>
    </cfRule>
  </conditionalFormatting>
  <conditionalFormatting sqref="J15">
    <cfRule type="expression" dxfId="296" priority="53" stopIfTrue="1">
      <formula>IF(11&gt;1.07*C11,TRUE,FALSE)</formula>
    </cfRule>
    <cfRule type="expression" dxfId="295" priority="54" stopIfTrue="1">
      <formula>IF(11&gt;=0.86*C11,TRUE,FALSE)</formula>
    </cfRule>
    <cfRule type="expression" dxfId="294" priority="55" stopIfTrue="1">
      <formula>IF(11&lt;0.51*C11,TRUE,FALSE)</formula>
    </cfRule>
    <cfRule type="expression" dxfId="293" priority="56" stopIfTrue="1">
      <formula>IF(11&lt;0.71*C11,TRUE,FALSE)</formula>
    </cfRule>
    <cfRule type="expression" dxfId="292" priority="57" stopIfTrue="1">
      <formula>IF(11&lt;0.86*C11,TRUE,FALSE)</formula>
    </cfRule>
  </conditionalFormatting>
  <conditionalFormatting sqref="J13">
    <cfRule type="expression" dxfId="291" priority="58" stopIfTrue="1">
      <formula>IF(13&gt;1.07*C11,TRUE,FALSE)</formula>
    </cfRule>
    <cfRule type="expression" dxfId="290" priority="59" stopIfTrue="1">
      <formula>IF(13&gt;=0.86*C11,TRUE,FALSE)</formula>
    </cfRule>
    <cfRule type="expression" dxfId="289" priority="60" stopIfTrue="1">
      <formula>IF(13&lt;0.51*C11,TRUE,FALSE)</formula>
    </cfRule>
    <cfRule type="expression" dxfId="288" priority="61" stopIfTrue="1">
      <formula>IF(13&lt;0.71*C11,TRUE,FALSE)</formula>
    </cfRule>
    <cfRule type="expression" dxfId="287" priority="62" stopIfTrue="1">
      <formula>IF(13&lt;0.86*C11,TRUE,FALSE)</formula>
    </cfRule>
  </conditionalFormatting>
  <conditionalFormatting sqref="J12">
    <cfRule type="expression" dxfId="286" priority="63" stopIfTrue="1">
      <formula>IF(14&gt;1.07*C11,TRUE,FALSE)</formula>
    </cfRule>
    <cfRule type="expression" dxfId="285" priority="64" stopIfTrue="1">
      <formula>IF(14&gt;=0.86*C11,TRUE,FALSE)</formula>
    </cfRule>
    <cfRule type="expression" dxfId="284" priority="65" stopIfTrue="1">
      <formula>IF(14&lt;0.51*C11,TRUE,FALSE)</formula>
    </cfRule>
    <cfRule type="expression" dxfId="283" priority="66" stopIfTrue="1">
      <formula>IF(14&lt;0.71*C11,TRUE,FALSE)</formula>
    </cfRule>
    <cfRule type="expression" dxfId="282" priority="67" stopIfTrue="1">
      <formula>IF(14&lt;0.86*C11,TRUE,FALSE)</formula>
    </cfRule>
  </conditionalFormatting>
  <conditionalFormatting sqref="J11">
    <cfRule type="expression" dxfId="281" priority="68" stopIfTrue="1">
      <formula>IF(15&gt;1.07*C11,TRUE,FALSE)</formula>
    </cfRule>
    <cfRule type="expression" dxfId="280" priority="69" stopIfTrue="1">
      <formula>IF(15&gt;=0.86*C11,TRUE,FALSE)</formula>
    </cfRule>
    <cfRule type="expression" dxfId="279" priority="70">
      <formula>IF(15&lt;0.51*C11,TRUE,FALSE)</formula>
    </cfRule>
    <cfRule type="expression" dxfId="278" priority="71" stopIfTrue="1">
      <formula>IF(15&lt;0.71*C11,TRUE,FALSE)</formula>
    </cfRule>
    <cfRule type="expression" dxfId="277" priority="72" stopIfTrue="1">
      <formula>IF(15&lt;0.86*C11,TRUE,FALSE)</formula>
    </cfRule>
  </conditionalFormatting>
  <conditionalFormatting sqref="J10">
    <cfRule type="expression" dxfId="276" priority="73">
      <formula>IF(16&lt;0.51*C11,TRUE,FALSE)</formula>
    </cfRule>
    <cfRule type="expression" dxfId="275" priority="74" stopIfTrue="1">
      <formula>IF(16&gt;1.07*C11,TRUE,FALSE)</formula>
    </cfRule>
    <cfRule type="expression" dxfId="274" priority="75" stopIfTrue="1">
      <formula>IF(16&gt;=0.86*C11,TRUE,FALSE)</formula>
    </cfRule>
    <cfRule type="expression" dxfId="273" priority="76" stopIfTrue="1">
      <formula>IF(16&lt;0.71*C11,TRUE,FALSE)</formula>
    </cfRule>
    <cfRule type="expression" dxfId="272" priority="77" stopIfTrue="1">
      <formula>IF(16&lt;0.86*C11,TRUE,FALSE)</formula>
    </cfRule>
  </conditionalFormatting>
  <conditionalFormatting sqref="J9">
    <cfRule type="expression" dxfId="271" priority="78">
      <formula>IF(17&lt;0.51*C11,TRUE,FALSE)</formula>
    </cfRule>
    <cfRule type="expression" dxfId="270" priority="79" stopIfTrue="1">
      <formula>IF(17&gt;1.07*C11,TRUE,FALSE)</formula>
    </cfRule>
    <cfRule type="expression" dxfId="269" priority="80" stopIfTrue="1">
      <formula>IF(17&lt;0.71*C11,TRUE,FALSE)</formula>
    </cfRule>
    <cfRule type="expression" dxfId="268" priority="81" stopIfTrue="1">
      <formula>IF(17&lt;0.86*C11,TRUE,FALSE)</formula>
    </cfRule>
    <cfRule type="expression" dxfId="267" priority="82" stopIfTrue="1">
      <formula>IF(17&gt;=0.86*C11,TRUE,FALSE)</formula>
    </cfRule>
  </conditionalFormatting>
  <conditionalFormatting sqref="J8">
    <cfRule type="expression" dxfId="266" priority="83" stopIfTrue="1">
      <formula>IF(18&gt;1.07*C11,TRUE,FALSE)</formula>
    </cfRule>
    <cfRule type="expression" dxfId="265" priority="84" stopIfTrue="1">
      <formula>IF(18&gt;=0.86*C11,TRUE,FALSE)</formula>
    </cfRule>
    <cfRule type="expression" dxfId="264" priority="85" stopIfTrue="1">
      <formula>IF(18&lt;0.51*C11,TRUE,FALSE)</formula>
    </cfRule>
    <cfRule type="expression" dxfId="263" priority="86" stopIfTrue="1">
      <formula>IF(18&lt;0.71*C11,TRUE,FALSE)</formula>
    </cfRule>
    <cfRule type="expression" dxfId="262" priority="87" stopIfTrue="1">
      <formula>IF(18&lt;0.86*C11,TRUE,FALSE)</formula>
    </cfRule>
  </conditionalFormatting>
  <conditionalFormatting sqref="J7">
    <cfRule type="expression" dxfId="261" priority="88" stopIfTrue="1">
      <formula>IF(19&gt;1.07*C11,TRUE,FALSE)</formula>
    </cfRule>
    <cfRule type="expression" dxfId="260" priority="89" stopIfTrue="1">
      <formula>IF(19&gt;=0.86*C11,TRUE,FALSE)</formula>
    </cfRule>
    <cfRule type="expression" dxfId="259" priority="90" stopIfTrue="1">
      <formula>IF(19&lt;0.51*C11,TRUE,FALSE)</formula>
    </cfRule>
    <cfRule type="expression" dxfId="258" priority="91" stopIfTrue="1">
      <formula>IF(19&lt;0.71*C11,TRUE,FALSE)</formula>
    </cfRule>
    <cfRule type="expression" dxfId="257" priority="92" stopIfTrue="1">
      <formula>IF(19&lt;0.86*C11,TRUE,FALSE)</formula>
    </cfRule>
  </conditionalFormatting>
  <conditionalFormatting sqref="J6">
    <cfRule type="expression" dxfId="256" priority="93" stopIfTrue="1">
      <formula>IF(20&gt;1.07*C11,TRUE,FALSE)</formula>
    </cfRule>
    <cfRule type="expression" dxfId="255" priority="94" stopIfTrue="1">
      <formula>IF(20&gt;=0.86*C11,TRUE,FALSE)</formula>
    </cfRule>
    <cfRule type="expression" dxfId="254" priority="95" stopIfTrue="1">
      <formula>IF(20&lt;0.71*C11,TRUE,FALSE)</formula>
    </cfRule>
    <cfRule type="expression" dxfId="253" priority="96" stopIfTrue="1">
      <formula>IF(20&lt;0.86*C11,TRUE,FALSE)</formula>
    </cfRule>
  </conditionalFormatting>
  <conditionalFormatting sqref="J5">
    <cfRule type="expression" dxfId="252" priority="97" stopIfTrue="1">
      <formula>IF(21&gt;1.07*C11,TRUE,FALSE)</formula>
    </cfRule>
    <cfRule type="expression" dxfId="251" priority="98" stopIfTrue="1">
      <formula>IF(21&gt;=0.86*C11,TRUE,FALSE)</formula>
    </cfRule>
    <cfRule type="expression" dxfId="250" priority="99" stopIfTrue="1">
      <formula>IF(21&lt;0.71*C11,TRUE,FALSE)</formula>
    </cfRule>
    <cfRule type="expression" dxfId="249" priority="100" stopIfTrue="1">
      <formula>IF(21&lt;0.86*C11,TRUE,FALSE)</formula>
    </cfRule>
  </conditionalFormatting>
  <conditionalFormatting sqref="J4">
    <cfRule type="expression" dxfId="248" priority="101" stopIfTrue="1">
      <formula>IF(22&gt;1.07*C11,TRUE,FALSE)</formula>
    </cfRule>
    <cfRule type="expression" dxfId="247" priority="102" stopIfTrue="1">
      <formula>IF(22&gt;=0.86*C11,TRUE,FALSE)</formula>
    </cfRule>
    <cfRule type="expression" dxfId="246" priority="103" stopIfTrue="1">
      <formula>IF(22&lt;0.71*C11,TRUE,FALSE)</formula>
    </cfRule>
    <cfRule type="expression" dxfId="245" priority="104" stopIfTrue="1">
      <formula>IF(22&lt;0.86*C11,TRUE,FALSE)</formula>
    </cfRule>
  </conditionalFormatting>
  <conditionalFormatting sqref="J3">
    <cfRule type="expression" dxfId="244" priority="105" stopIfTrue="1">
      <formula>IF(23&gt;1.07*C11,TRUE,FALSE)</formula>
    </cfRule>
    <cfRule type="expression" dxfId="243" priority="106" stopIfTrue="1">
      <formula>IF(23&gt;=0.86*C11,TRUE,FALSE)</formula>
    </cfRule>
    <cfRule type="expression" dxfId="242" priority="107" stopIfTrue="1">
      <formula>IF(23&lt;0.71*C11,TRUE,FALSE)</formula>
    </cfRule>
    <cfRule type="expression" dxfId="241" priority="108" stopIfTrue="1">
      <formula>IF(23&lt;0.86*C11,TRUE,FALSE)</formula>
    </cfRule>
  </conditionalFormatting>
  <conditionalFormatting sqref="J20">
    <cfRule type="expression" dxfId="240" priority="109" stopIfTrue="1">
      <formula>IF(6&gt;1.07*C11,TRUE,FALSE)</formula>
    </cfRule>
    <cfRule type="expression" dxfId="239" priority="110" stopIfTrue="1">
      <formula>IF(6&gt;=0.86*C11,TRUE,FALSE)</formula>
    </cfRule>
    <cfRule type="expression" dxfId="238" priority="111" stopIfTrue="1">
      <formula>IF(6&lt;0.55*C11,TRUE,FALSE)</formula>
    </cfRule>
    <cfRule type="expression" dxfId="237" priority="112" stopIfTrue="1">
      <formula>IF(6&lt;0.71*C11,TRUE,FALSE)</formula>
    </cfRule>
    <cfRule type="expression" dxfId="236" priority="113" stopIfTrue="1">
      <formula>IF(6&lt;0.86*C11,TRUE,FALSE)</formula>
    </cfRule>
  </conditionalFormatting>
  <conditionalFormatting sqref="B8">
    <cfRule type="cellIs" dxfId="235" priority="6" stopIfTrue="1" operator="equal">
      <formula>0</formula>
    </cfRule>
    <cfRule type="cellIs" dxfId="234" priority="7" stopIfTrue="1" operator="lessThan">
      <formula>18.5</formula>
    </cfRule>
    <cfRule type="cellIs" dxfId="233" priority="8" stopIfTrue="1" operator="lessThan">
      <formula>25</formula>
    </cfRule>
    <cfRule type="cellIs" dxfId="232" priority="9" stopIfTrue="1" operator="between">
      <formula>30</formula>
      <formula>0.899999999999999</formula>
    </cfRule>
    <cfRule type="cellIs" dxfId="231" priority="10" stopIfTrue="1" operator="greaterThanOrEqual">
      <formula>30</formula>
    </cfRule>
  </conditionalFormatting>
  <conditionalFormatting sqref="C8">
    <cfRule type="cellIs" dxfId="230" priority="1" stopIfTrue="1" operator="equal">
      <formula>0</formula>
    </cfRule>
    <cfRule type="cellIs" dxfId="229" priority="2" stopIfTrue="1" operator="lessThan">
      <formula>18.5</formula>
    </cfRule>
    <cfRule type="cellIs" dxfId="228" priority="3" stopIfTrue="1" operator="lessThan">
      <formula>25</formula>
    </cfRule>
    <cfRule type="cellIs" dxfId="227" priority="4" stopIfTrue="1" operator="between">
      <formula>30</formula>
      <formula>0.899999999999999</formula>
    </cfRule>
    <cfRule type="cellIs" dxfId="226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1" sqref="H11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91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92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58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23689</v>
      </c>
      <c r="C5" s="149" t="s">
        <v>65</v>
      </c>
      <c r="D5" s="149"/>
      <c r="E5" s="148">
        <f ca="1">IF(B4="M",220-YEAR(A32)+YEAR(A33),226-YEAR(A32)+YEAR(A33))</f>
        <v>162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</v>
      </c>
      <c r="C6" s="145" t="s">
        <v>59</v>
      </c>
      <c r="D6" s="145"/>
      <c r="E6" s="144">
        <v>181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1.79</v>
      </c>
      <c r="C7" s="139" t="s">
        <v>53</v>
      </c>
      <c r="D7" s="227">
        <v>85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26.528510346119035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13.299999999999999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46.55</v>
      </c>
      <c r="F12" s="88"/>
      <c r="G12" s="101">
        <v>9</v>
      </c>
      <c r="H12" s="100">
        <v>181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167</v>
      </c>
      <c r="I13" s="99">
        <f>(H13/E6)</f>
        <v>0.92265193370165743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157</v>
      </c>
      <c r="I14" s="99">
        <f>(H14/E6)</f>
        <v>0.86740331491712708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149</v>
      </c>
      <c r="I15" s="99">
        <f>(H15/E6)</f>
        <v>0.82320441988950277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141</v>
      </c>
      <c r="I16" s="99">
        <f>(H16/E6)</f>
        <v>0.77900552486187846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6.265664160401003E-3</v>
      </c>
      <c r="C17" s="103">
        <f>IF(B17,3600*2/(HOUR(B17)*3600+MINUTE(B17)*60+SECOND(B17)),TEXT(,""))</f>
        <v>13.308687615526802</v>
      </c>
      <c r="D17" s="102" t="str">
        <f>IF(B17,TEXT(B17/2,"mm:ss"),TEXT(,""))</f>
        <v>04:31</v>
      </c>
      <c r="E17" s="89"/>
      <c r="F17" s="88"/>
      <c r="G17" s="101">
        <v>4</v>
      </c>
      <c r="H17" s="100">
        <v>136</v>
      </c>
      <c r="I17" s="99">
        <f>(H17/E6)</f>
        <v>0.75138121546961323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0:50:32</v>
      </c>
      <c r="C18" s="103">
        <f>IF(B17,3600*10/(HOUR(B18)*3600+MINUTE(B18)*60+SECOND(B18)),TEXT(,""))</f>
        <v>11.87335092348285</v>
      </c>
      <c r="D18" s="102" t="str">
        <f>IF(B17,TEXT(B18/10,"mm:ss"),TEXT(,""))</f>
        <v>05:03</v>
      </c>
      <c r="E18" s="89"/>
      <c r="F18" s="88"/>
      <c r="G18" s="101">
        <v>3</v>
      </c>
      <c r="H18" s="111">
        <v>130</v>
      </c>
      <c r="I18" s="99">
        <f>(H18/E6)</f>
        <v>0.71823204419889508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1:56:57</v>
      </c>
      <c r="C19" s="103">
        <f>IF(B17,C18-1.1,TEXT(,""))</f>
        <v>10.77335092348285</v>
      </c>
      <c r="D19" s="102" t="str">
        <f>IF(B17,TEXT(B19/21,"mm:ss"),TEXT(,""))</f>
        <v>05:34</v>
      </c>
      <c r="E19" s="89"/>
      <c r="F19" s="88"/>
      <c r="G19" s="101">
        <v>2</v>
      </c>
      <c r="H19" s="100">
        <v>110</v>
      </c>
      <c r="I19" s="99">
        <f>(H19/E6)</f>
        <v>0.60773480662983426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4:21:43</v>
      </c>
      <c r="C20" s="91">
        <f>IF(B17,C19-1.1,TEXT(,""))</f>
        <v>9.6733509234828503</v>
      </c>
      <c r="D20" s="90" t="str">
        <f>IF(B17,TEXT(B20/42.195,"mm:ss"),TEXT(,""))</f>
        <v>06:12</v>
      </c>
      <c r="E20" s="89"/>
      <c r="F20" s="88"/>
      <c r="G20" s="87">
        <v>1</v>
      </c>
      <c r="H20" s="86">
        <v>101</v>
      </c>
      <c r="I20" s="85">
        <f>(H20/E6)</f>
        <v>0.55801104972375692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PAUWELS</v>
      </c>
      <c r="B24" s="194" t="str">
        <f>B3</f>
        <v>Steven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13.299999999999999</v>
      </c>
      <c r="K25" s="199"/>
      <c r="L25" s="200">
        <f>1/24/$J25</f>
        <v>3.1328320802005015E-3</v>
      </c>
      <c r="M25" s="199"/>
      <c r="N25" s="200">
        <f>$L25/10</f>
        <v>3.1328320802005016E-4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108.6</v>
      </c>
      <c r="C26" s="48">
        <f>E6*C25</f>
        <v>126.69999999999999</v>
      </c>
      <c r="D26" s="48">
        <f>E6*D25</f>
        <v>144.80000000000001</v>
      </c>
      <c r="E26" s="47"/>
      <c r="F26" s="44"/>
      <c r="G26" s="183" t="s">
        <v>10</v>
      </c>
      <c r="H26" s="184"/>
      <c r="I26" s="185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144.80000000000001</v>
      </c>
      <c r="C28" s="39">
        <f>E6*C27</f>
        <v>153.85</v>
      </c>
      <c r="D28" s="39">
        <f>E6*D27</f>
        <v>162.9</v>
      </c>
      <c r="E28" s="31"/>
      <c r="F28" s="38"/>
      <c r="G28" s="189" t="s">
        <v>6</v>
      </c>
      <c r="H28" s="190"/>
      <c r="I28" s="191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162.9</v>
      </c>
      <c r="C30" s="25">
        <f>E6*C29</f>
        <v>171.95</v>
      </c>
      <c r="D30" s="25">
        <f>E6*D29</f>
        <v>181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23689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225" priority="26" stopIfTrue="1">
      <formula>IF($I11&gt;=0.9,TRUE,FALSE)</formula>
    </cfRule>
    <cfRule type="expression" dxfId="224" priority="27" stopIfTrue="1">
      <formula>IF($I11&lt;0.9,TRUE,FALSE)</formula>
    </cfRule>
  </conditionalFormatting>
  <conditionalFormatting sqref="I3:I20">
    <cfRule type="cellIs" dxfId="223" priority="21" stopIfTrue="1" operator="equal">
      <formula>0</formula>
    </cfRule>
    <cfRule type="cellIs" dxfId="222" priority="22" stopIfTrue="1" operator="lessThan">
      <formula>0.6</formula>
    </cfRule>
    <cfRule type="cellIs" dxfId="221" priority="23" stopIfTrue="1" operator="lessThan">
      <formula>0.8</formula>
    </cfRule>
    <cfRule type="cellIs" dxfId="220" priority="24" stopIfTrue="1" operator="between">
      <formula>0.8</formula>
      <formula>0.899999999999999</formula>
    </cfRule>
    <cfRule type="cellIs" dxfId="219" priority="25" stopIfTrue="1" operator="greaterThanOrEqual">
      <formula>0.9</formula>
    </cfRule>
  </conditionalFormatting>
  <conditionalFormatting sqref="H3:H20">
    <cfRule type="expression" dxfId="218" priority="16" stopIfTrue="1">
      <formula>IF($I3=0,TRUE,FALSE)</formula>
    </cfRule>
    <cfRule type="expression" dxfId="217" priority="17" stopIfTrue="1">
      <formula>IF($I3&lt;0.6,TRUE,FALSE)</formula>
    </cfRule>
    <cfRule type="expression" dxfId="216" priority="18" stopIfTrue="1">
      <formula>IF($I3&lt;0.8,TRUE,FALSE)</formula>
    </cfRule>
    <cfRule type="expression" dxfId="215" priority="19" stopIfTrue="1">
      <formula>IF($I3&lt;0.9,TRUE,FALSE)</formula>
    </cfRule>
    <cfRule type="expression" dxfId="214" priority="20" stopIfTrue="1">
      <formula>IF($I3&gt;=0.9,TRUE,FALSE)</formula>
    </cfRule>
  </conditionalFormatting>
  <conditionalFormatting sqref="G3:G20">
    <cfRule type="expression" dxfId="213" priority="11" stopIfTrue="1">
      <formula>IF($I3=0,TRUE,FALSE)</formula>
    </cfRule>
    <cfRule type="expression" dxfId="212" priority="12" stopIfTrue="1">
      <formula>IF($I3&lt;0.6,TRUE,FALSE)</formula>
    </cfRule>
    <cfRule type="expression" dxfId="211" priority="13" stopIfTrue="1">
      <formula>IF($I3&lt;0.8,TRUE,FALSE)</formula>
    </cfRule>
    <cfRule type="expression" dxfId="210" priority="14" stopIfTrue="1">
      <formula>IF($I3&lt;0.9,TRUE,FALSE)</formula>
    </cfRule>
    <cfRule type="expression" dxfId="209" priority="15" stopIfTrue="1">
      <formula>IF($I3&gt;=0.9,TRUE,FALSE)</formula>
    </cfRule>
  </conditionalFormatting>
  <conditionalFormatting sqref="J14">
    <cfRule type="expression" dxfId="208" priority="28">
      <formula>IF(12&lt;0.51*C11,TRUE,FALSE)</formula>
    </cfRule>
    <cfRule type="expression" dxfId="207" priority="29" stopIfTrue="1">
      <formula>IF(12&gt;1.07*C11,TRUE,FALSE)</formula>
    </cfRule>
    <cfRule type="expression" dxfId="206" priority="30" stopIfTrue="1">
      <formula>IF(12&gt;=0.86*C11,TRUE,FALSE)</formula>
    </cfRule>
    <cfRule type="expression" dxfId="205" priority="31" stopIfTrue="1">
      <formula>IF(12&lt;0.71*C11,TRUE,FALSE)</formula>
    </cfRule>
    <cfRule type="expression" dxfId="204" priority="32" stopIfTrue="1">
      <formula>IF(12&lt;0.86*C11,TRUE,FALSE)</formula>
    </cfRule>
  </conditionalFormatting>
  <conditionalFormatting sqref="J19">
    <cfRule type="expression" dxfId="203" priority="33" stopIfTrue="1">
      <formula>IF(7&gt;1.07*C11,TRUE,FALSE)</formula>
    </cfRule>
    <cfRule type="expression" dxfId="202" priority="34" stopIfTrue="1">
      <formula>IF(7&gt;=0.86*C11,TRUE,FALSE)</formula>
    </cfRule>
    <cfRule type="expression" dxfId="201" priority="35" stopIfTrue="1">
      <formula>IF(7&lt;0.51*C11,TRUE,FALSE)</formula>
    </cfRule>
    <cfRule type="expression" dxfId="200" priority="36" stopIfTrue="1">
      <formula>IF(7&lt;0.71*C11,TRUE,FALSE)</formula>
    </cfRule>
    <cfRule type="expression" dxfId="199" priority="37" stopIfTrue="1">
      <formula>IF(7&lt;0.86*C11,TRUE,FALSE)</formula>
    </cfRule>
  </conditionalFormatting>
  <conditionalFormatting sqref="J18">
    <cfRule type="expression" dxfId="198" priority="38" stopIfTrue="1">
      <formula>IF(8&gt;1.07*C11,TRUE,FALSE)</formula>
    </cfRule>
    <cfRule type="expression" dxfId="197" priority="39" stopIfTrue="1">
      <formula>IF(8&gt;=0.86*C11,TRUE,FALSE)</formula>
    </cfRule>
    <cfRule type="expression" dxfId="196" priority="40" stopIfTrue="1">
      <formula>IF(8&lt;0.51*C11,TRUE,FALSE)</formula>
    </cfRule>
    <cfRule type="expression" dxfId="195" priority="41" stopIfTrue="1">
      <formula>IF(8&lt;0.71*C11,TRUE,FALSE)</formula>
    </cfRule>
    <cfRule type="expression" dxfId="194" priority="42" stopIfTrue="1">
      <formula>IF(8&lt;0.86*C11,TRUE,FALSE)</formula>
    </cfRule>
  </conditionalFormatting>
  <conditionalFormatting sqref="J17">
    <cfRule type="expression" dxfId="193" priority="43" stopIfTrue="1">
      <formula>IF(9&gt;1.07*C11,TRUE,FALSE)</formula>
    </cfRule>
    <cfRule type="expression" dxfId="192" priority="44" stopIfTrue="1">
      <formula>IF(9&gt;=0.86*C11,TRUE,FALSE)</formula>
    </cfRule>
    <cfRule type="expression" dxfId="191" priority="45" stopIfTrue="1">
      <formula>IF(9&lt;0.51*C11,TRUE,FALSE)</formula>
    </cfRule>
    <cfRule type="expression" dxfId="190" priority="46" stopIfTrue="1">
      <formula>IF(9&lt;0.71*C11,TRUE,FALSE)</formula>
    </cfRule>
    <cfRule type="expression" dxfId="189" priority="47" stopIfTrue="1">
      <formula>IF(9&lt;0.86*C11,TRUE,FALSE)</formula>
    </cfRule>
  </conditionalFormatting>
  <conditionalFormatting sqref="J16">
    <cfRule type="expression" dxfId="188" priority="48" stopIfTrue="1">
      <formula>IF(10&gt;1.07*C11,TRUE,FALSE)</formula>
    </cfRule>
    <cfRule type="expression" dxfId="187" priority="49" stopIfTrue="1">
      <formula>IF(10&gt;=0.86*C11,TRUE,FALSE)</formula>
    </cfRule>
    <cfRule type="expression" dxfId="186" priority="50" stopIfTrue="1">
      <formula>IF(10&lt;0.51*C11,TRUE,FALSE)</formula>
    </cfRule>
    <cfRule type="expression" dxfId="185" priority="51" stopIfTrue="1">
      <formula>IF(10&lt;0.73*C11,TRUE,FALSE)</formula>
    </cfRule>
    <cfRule type="expression" dxfId="184" priority="52" stopIfTrue="1">
      <formula>IF(10&lt;0.86*C11,TRUE,FALSE)</formula>
    </cfRule>
  </conditionalFormatting>
  <conditionalFormatting sqref="J15">
    <cfRule type="expression" dxfId="183" priority="53" stopIfTrue="1">
      <formula>IF(11&gt;1.07*C11,TRUE,FALSE)</formula>
    </cfRule>
    <cfRule type="expression" dxfId="182" priority="54" stopIfTrue="1">
      <formula>IF(11&gt;=0.86*C11,TRUE,FALSE)</formula>
    </cfRule>
    <cfRule type="expression" dxfId="181" priority="55" stopIfTrue="1">
      <formula>IF(11&lt;0.51*C11,TRUE,FALSE)</formula>
    </cfRule>
    <cfRule type="expression" dxfId="180" priority="56" stopIfTrue="1">
      <formula>IF(11&lt;0.71*C11,TRUE,FALSE)</formula>
    </cfRule>
    <cfRule type="expression" dxfId="179" priority="57" stopIfTrue="1">
      <formula>IF(11&lt;0.86*C11,TRUE,FALSE)</formula>
    </cfRule>
  </conditionalFormatting>
  <conditionalFormatting sqref="J13">
    <cfRule type="expression" dxfId="178" priority="58" stopIfTrue="1">
      <formula>IF(13&gt;1.07*C11,TRUE,FALSE)</formula>
    </cfRule>
    <cfRule type="expression" dxfId="177" priority="59" stopIfTrue="1">
      <formula>IF(13&gt;=0.86*C11,TRUE,FALSE)</formula>
    </cfRule>
    <cfRule type="expression" dxfId="176" priority="60" stopIfTrue="1">
      <formula>IF(13&lt;0.51*C11,TRUE,FALSE)</formula>
    </cfRule>
    <cfRule type="expression" dxfId="175" priority="61" stopIfTrue="1">
      <formula>IF(13&lt;0.71*C11,TRUE,FALSE)</formula>
    </cfRule>
    <cfRule type="expression" dxfId="174" priority="62" stopIfTrue="1">
      <formula>IF(13&lt;0.86*C11,TRUE,FALSE)</formula>
    </cfRule>
  </conditionalFormatting>
  <conditionalFormatting sqref="J12">
    <cfRule type="expression" dxfId="173" priority="63" stopIfTrue="1">
      <formula>IF(14&gt;1.07*C11,TRUE,FALSE)</formula>
    </cfRule>
    <cfRule type="expression" dxfId="172" priority="64" stopIfTrue="1">
      <formula>IF(14&gt;=0.86*C11,TRUE,FALSE)</formula>
    </cfRule>
    <cfRule type="expression" dxfId="171" priority="65" stopIfTrue="1">
      <formula>IF(14&lt;0.51*C11,TRUE,FALSE)</formula>
    </cfRule>
    <cfRule type="expression" dxfId="170" priority="66" stopIfTrue="1">
      <formula>IF(14&lt;0.71*C11,TRUE,FALSE)</formula>
    </cfRule>
    <cfRule type="expression" dxfId="169" priority="67" stopIfTrue="1">
      <formula>IF(14&lt;0.86*C11,TRUE,FALSE)</formula>
    </cfRule>
  </conditionalFormatting>
  <conditionalFormatting sqref="J11">
    <cfRule type="expression" dxfId="168" priority="68" stopIfTrue="1">
      <formula>IF(15&gt;1.07*C11,TRUE,FALSE)</formula>
    </cfRule>
    <cfRule type="expression" dxfId="167" priority="69" stopIfTrue="1">
      <formula>IF(15&gt;=0.86*C11,TRUE,FALSE)</formula>
    </cfRule>
    <cfRule type="expression" dxfId="166" priority="70">
      <formula>IF(15&lt;0.51*C11,TRUE,FALSE)</formula>
    </cfRule>
    <cfRule type="expression" dxfId="165" priority="71" stopIfTrue="1">
      <formula>IF(15&lt;0.71*C11,TRUE,FALSE)</formula>
    </cfRule>
    <cfRule type="expression" dxfId="164" priority="72" stopIfTrue="1">
      <formula>IF(15&lt;0.86*C11,TRUE,FALSE)</formula>
    </cfRule>
  </conditionalFormatting>
  <conditionalFormatting sqref="J10">
    <cfRule type="expression" dxfId="163" priority="73">
      <formula>IF(16&lt;0.51*C11,TRUE,FALSE)</formula>
    </cfRule>
    <cfRule type="expression" dxfId="162" priority="74" stopIfTrue="1">
      <formula>IF(16&gt;1.07*C11,TRUE,FALSE)</formula>
    </cfRule>
    <cfRule type="expression" dxfId="161" priority="75" stopIfTrue="1">
      <formula>IF(16&gt;=0.86*C11,TRUE,FALSE)</formula>
    </cfRule>
    <cfRule type="expression" dxfId="160" priority="76" stopIfTrue="1">
      <formula>IF(16&lt;0.71*C11,TRUE,FALSE)</formula>
    </cfRule>
    <cfRule type="expression" dxfId="159" priority="77" stopIfTrue="1">
      <formula>IF(16&lt;0.86*C11,TRUE,FALSE)</formula>
    </cfRule>
  </conditionalFormatting>
  <conditionalFormatting sqref="J9">
    <cfRule type="expression" dxfId="158" priority="78">
      <formula>IF(17&lt;0.51*C11,TRUE,FALSE)</formula>
    </cfRule>
    <cfRule type="expression" dxfId="157" priority="79" stopIfTrue="1">
      <formula>IF(17&gt;1.07*C11,TRUE,FALSE)</formula>
    </cfRule>
    <cfRule type="expression" dxfId="156" priority="80" stopIfTrue="1">
      <formula>IF(17&lt;0.71*C11,TRUE,FALSE)</formula>
    </cfRule>
    <cfRule type="expression" dxfId="155" priority="81" stopIfTrue="1">
      <formula>IF(17&lt;0.86*C11,TRUE,FALSE)</formula>
    </cfRule>
    <cfRule type="expression" dxfId="154" priority="82" stopIfTrue="1">
      <formula>IF(17&gt;=0.86*C11,TRUE,FALSE)</formula>
    </cfRule>
  </conditionalFormatting>
  <conditionalFormatting sqref="J8">
    <cfRule type="expression" dxfId="153" priority="83" stopIfTrue="1">
      <formula>IF(18&gt;1.07*C11,TRUE,FALSE)</formula>
    </cfRule>
    <cfRule type="expression" dxfId="152" priority="84" stopIfTrue="1">
      <formula>IF(18&gt;=0.86*C11,TRUE,FALSE)</formula>
    </cfRule>
    <cfRule type="expression" dxfId="151" priority="85" stopIfTrue="1">
      <formula>IF(18&lt;0.51*C11,TRUE,FALSE)</formula>
    </cfRule>
    <cfRule type="expression" dxfId="150" priority="86" stopIfTrue="1">
      <formula>IF(18&lt;0.71*C11,TRUE,FALSE)</formula>
    </cfRule>
    <cfRule type="expression" dxfId="149" priority="87" stopIfTrue="1">
      <formula>IF(18&lt;0.86*C11,TRUE,FALSE)</formula>
    </cfRule>
  </conditionalFormatting>
  <conditionalFormatting sqref="J7">
    <cfRule type="expression" dxfId="148" priority="88" stopIfTrue="1">
      <formula>IF(19&gt;1.07*C11,TRUE,FALSE)</formula>
    </cfRule>
    <cfRule type="expression" dxfId="147" priority="89" stopIfTrue="1">
      <formula>IF(19&gt;=0.86*C11,TRUE,FALSE)</formula>
    </cfRule>
    <cfRule type="expression" dxfId="146" priority="90" stopIfTrue="1">
      <formula>IF(19&lt;0.51*C11,TRUE,FALSE)</formula>
    </cfRule>
    <cfRule type="expression" dxfId="145" priority="91" stopIfTrue="1">
      <formula>IF(19&lt;0.71*C11,TRUE,FALSE)</formula>
    </cfRule>
    <cfRule type="expression" dxfId="144" priority="92" stopIfTrue="1">
      <formula>IF(19&lt;0.86*C11,TRUE,FALSE)</formula>
    </cfRule>
  </conditionalFormatting>
  <conditionalFormatting sqref="J6">
    <cfRule type="expression" dxfId="143" priority="93" stopIfTrue="1">
      <formula>IF(20&gt;1.07*C11,TRUE,FALSE)</formula>
    </cfRule>
    <cfRule type="expression" dxfId="142" priority="94" stopIfTrue="1">
      <formula>IF(20&gt;=0.86*C11,TRUE,FALSE)</formula>
    </cfRule>
    <cfRule type="expression" dxfId="141" priority="95" stopIfTrue="1">
      <formula>IF(20&lt;0.71*C11,TRUE,FALSE)</formula>
    </cfRule>
    <cfRule type="expression" dxfId="140" priority="96" stopIfTrue="1">
      <formula>IF(20&lt;0.86*C11,TRUE,FALSE)</formula>
    </cfRule>
  </conditionalFormatting>
  <conditionalFormatting sqref="J5">
    <cfRule type="expression" dxfId="139" priority="97" stopIfTrue="1">
      <formula>IF(21&gt;1.07*C11,TRUE,FALSE)</formula>
    </cfRule>
    <cfRule type="expression" dxfId="138" priority="98" stopIfTrue="1">
      <formula>IF(21&gt;=0.86*C11,TRUE,FALSE)</formula>
    </cfRule>
    <cfRule type="expression" dxfId="137" priority="99" stopIfTrue="1">
      <formula>IF(21&lt;0.71*C11,TRUE,FALSE)</formula>
    </cfRule>
    <cfRule type="expression" dxfId="136" priority="100" stopIfTrue="1">
      <formula>IF(21&lt;0.86*C11,TRUE,FALSE)</formula>
    </cfRule>
  </conditionalFormatting>
  <conditionalFormatting sqref="J4">
    <cfRule type="expression" dxfId="135" priority="101" stopIfTrue="1">
      <formula>IF(22&gt;1.07*C11,TRUE,FALSE)</formula>
    </cfRule>
    <cfRule type="expression" dxfId="134" priority="102" stopIfTrue="1">
      <formula>IF(22&gt;=0.86*C11,TRUE,FALSE)</formula>
    </cfRule>
    <cfRule type="expression" dxfId="133" priority="103" stopIfTrue="1">
      <formula>IF(22&lt;0.71*C11,TRUE,FALSE)</formula>
    </cfRule>
    <cfRule type="expression" dxfId="132" priority="104" stopIfTrue="1">
      <formula>IF(22&lt;0.86*C11,TRUE,FALSE)</formula>
    </cfRule>
  </conditionalFormatting>
  <conditionalFormatting sqref="J3">
    <cfRule type="expression" dxfId="131" priority="105" stopIfTrue="1">
      <formula>IF(23&gt;1.07*C11,TRUE,FALSE)</formula>
    </cfRule>
    <cfRule type="expression" dxfId="130" priority="106" stopIfTrue="1">
      <formula>IF(23&gt;=0.86*C11,TRUE,FALSE)</formula>
    </cfRule>
    <cfRule type="expression" dxfId="129" priority="107" stopIfTrue="1">
      <formula>IF(23&lt;0.71*C11,TRUE,FALSE)</formula>
    </cfRule>
    <cfRule type="expression" dxfId="128" priority="108" stopIfTrue="1">
      <formula>IF(23&lt;0.86*C11,TRUE,FALSE)</formula>
    </cfRule>
  </conditionalFormatting>
  <conditionalFormatting sqref="J20">
    <cfRule type="expression" dxfId="127" priority="109" stopIfTrue="1">
      <formula>IF(6&gt;1.07*C11,TRUE,FALSE)</formula>
    </cfRule>
    <cfRule type="expression" dxfId="126" priority="110" stopIfTrue="1">
      <formula>IF(6&gt;=0.86*C11,TRUE,FALSE)</formula>
    </cfRule>
    <cfRule type="expression" dxfId="125" priority="111" stopIfTrue="1">
      <formula>IF(6&lt;0.55*C11,TRUE,FALSE)</formula>
    </cfRule>
    <cfRule type="expression" dxfId="124" priority="112" stopIfTrue="1">
      <formula>IF(6&lt;0.71*C11,TRUE,FALSE)</formula>
    </cfRule>
    <cfRule type="expression" dxfId="123" priority="113" stopIfTrue="1">
      <formula>IF(6&lt;0.86*C11,TRUE,FALSE)</formula>
    </cfRule>
  </conditionalFormatting>
  <conditionalFormatting sqref="B8">
    <cfRule type="cellIs" dxfId="122" priority="6" stopIfTrue="1" operator="equal">
      <formula>0</formula>
    </cfRule>
    <cfRule type="cellIs" dxfId="121" priority="7" stopIfTrue="1" operator="lessThan">
      <formula>18.5</formula>
    </cfRule>
    <cfRule type="cellIs" dxfId="120" priority="8" stopIfTrue="1" operator="lessThan">
      <formula>25</formula>
    </cfRule>
    <cfRule type="cellIs" dxfId="119" priority="9" stopIfTrue="1" operator="between">
      <formula>30</formula>
      <formula>0.899999999999999</formula>
    </cfRule>
    <cfRule type="cellIs" dxfId="118" priority="10" stopIfTrue="1" operator="greaterThanOrEqual">
      <formula>30</formula>
    </cfRule>
  </conditionalFormatting>
  <conditionalFormatting sqref="C8">
    <cfRule type="cellIs" dxfId="117" priority="1" stopIfTrue="1" operator="equal">
      <formula>0</formula>
    </cfRule>
    <cfRule type="cellIs" dxfId="116" priority="2" stopIfTrue="1" operator="lessThan">
      <formula>18.5</formula>
    </cfRule>
    <cfRule type="cellIs" dxfId="115" priority="3" stopIfTrue="1" operator="lessThan">
      <formula>25</formula>
    </cfRule>
    <cfRule type="cellIs" dxfId="114" priority="4" stopIfTrue="1" operator="between">
      <formula>30</formula>
      <formula>0.899999999999999</formula>
    </cfRule>
    <cfRule type="cellIs" dxfId="113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tabSelected="1" zoomScale="111" zoomScaleNormal="111" zoomScalePageLayoutView="150" workbookViewId="0">
      <selection activeCell="B3" sqref="B3:E3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89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90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68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20054</v>
      </c>
      <c r="C5" s="149" t="s">
        <v>65</v>
      </c>
      <c r="D5" s="149"/>
      <c r="E5" s="148">
        <f ca="1">IF(B4="M",220-YEAR(A32)+YEAR(A33),226-YEAR(A32)+YEAR(A33))</f>
        <v>152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14.5</v>
      </c>
      <c r="C6" s="145" t="s">
        <v>59</v>
      </c>
      <c r="D6" s="145"/>
      <c r="E6" s="144">
        <v>155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1.8</v>
      </c>
      <c r="C7" s="139" t="s">
        <v>53</v>
      </c>
      <c r="D7" s="227">
        <v>77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23.76543209876543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13.774999999999999</v>
      </c>
      <c r="F11" s="88"/>
      <c r="G11" s="101">
        <v>10</v>
      </c>
      <c r="H11" s="100">
        <v>155</v>
      </c>
      <c r="I11" s="99">
        <f>(H11/E6)</f>
        <v>1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48.212499999999991</v>
      </c>
      <c r="F12" s="88"/>
      <c r="G12" s="101">
        <v>9</v>
      </c>
      <c r="H12" s="100">
        <v>154</v>
      </c>
      <c r="I12" s="99">
        <f>(H12/E6)</f>
        <v>0.99354838709677418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151</v>
      </c>
      <c r="I13" s="99">
        <f>(H13/E6)</f>
        <v>0.97419354838709682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141</v>
      </c>
      <c r="I14" s="99">
        <f>(H14/E6)</f>
        <v>0.9096774193548387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135</v>
      </c>
      <c r="I15" s="99">
        <f>(H15/E6)</f>
        <v>0.87096774193548387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130</v>
      </c>
      <c r="I16" s="99">
        <f>(H16/E6)</f>
        <v>0.83870967741935487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6.0496067755595887E-3</v>
      </c>
      <c r="C17" s="103">
        <f>IF(B17,3600*2/(HOUR(B17)*3600+MINUTE(B17)*60+SECOND(B17)),TEXT(,""))</f>
        <v>13.766730401529637</v>
      </c>
      <c r="D17" s="102" t="str">
        <f>IF(B17,TEXT(B17/2,"mm:ss"),TEXT(,""))</f>
        <v>04:21</v>
      </c>
      <c r="E17" s="89"/>
      <c r="F17" s="88"/>
      <c r="G17" s="101">
        <v>4</v>
      </c>
      <c r="H17" s="100">
        <v>122</v>
      </c>
      <c r="I17" s="99">
        <f>(H17/E6)</f>
        <v>0.7870967741935484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0:48:47</v>
      </c>
      <c r="C18" s="103">
        <f>IF(B17,3600*10/(HOUR(B18)*3600+MINUTE(B18)*60+SECOND(B18)),TEXT(,""))</f>
        <v>12.299282541851726</v>
      </c>
      <c r="D18" s="102" t="str">
        <f>IF(B17,TEXT(B18/10,"mm:ss"),TEXT(,""))</f>
        <v>04:53</v>
      </c>
      <c r="E18" s="89"/>
      <c r="F18" s="88"/>
      <c r="G18" s="101">
        <v>3</v>
      </c>
      <c r="H18" s="111">
        <v>109</v>
      </c>
      <c r="I18" s="99">
        <f>(H18/E6)</f>
        <v>0.70322580645161292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1:52:30</v>
      </c>
      <c r="C19" s="103">
        <f>IF(B17,C18-1.1,TEXT(,""))</f>
        <v>11.199282541851726</v>
      </c>
      <c r="D19" s="102" t="str">
        <f>IF(B17,TEXT(B19/21,"mm:ss"),TEXT(,""))</f>
        <v>05:21</v>
      </c>
      <c r="E19" s="89"/>
      <c r="F19" s="88"/>
      <c r="G19" s="101">
        <v>2</v>
      </c>
      <c r="H19" s="100">
        <v>111</v>
      </c>
      <c r="I19" s="99">
        <f>(H19/E6)</f>
        <v>0.71612903225806457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4:10:41</v>
      </c>
      <c r="C20" s="91">
        <f>IF(B17,C19-1.1,TEXT(,""))</f>
        <v>10.099282541851727</v>
      </c>
      <c r="D20" s="90" t="str">
        <f>IF(B17,TEXT(B20/42.195,"mm:ss"),TEXT(,""))</f>
        <v>05:56</v>
      </c>
      <c r="E20" s="89"/>
      <c r="F20" s="88"/>
      <c r="G20" s="87">
        <v>1</v>
      </c>
      <c r="H20" s="86">
        <v>85</v>
      </c>
      <c r="I20" s="85">
        <f>(H20/E6)</f>
        <v>0.54838709677419351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KUYPERS</v>
      </c>
      <c r="B24" s="194" t="str">
        <f>B3</f>
        <v>Eddy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4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13.774999999999999</v>
      </c>
      <c r="K25" s="199"/>
      <c r="L25" s="200">
        <f>1/24/$J25</f>
        <v>3.0248033877797943E-3</v>
      </c>
      <c r="M25" s="199"/>
      <c r="N25" s="200">
        <f>$L25/10</f>
        <v>3.0248033877797946E-4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93</v>
      </c>
      <c r="C26" s="48">
        <f>E6*C25</f>
        <v>108.5</v>
      </c>
      <c r="D26" s="48">
        <f>E6*D25</f>
        <v>124</v>
      </c>
      <c r="E26" s="47"/>
      <c r="F26" s="44"/>
      <c r="G26" s="183" t="s">
        <v>10</v>
      </c>
      <c r="H26" s="184"/>
      <c r="I26" s="185"/>
      <c r="J26" s="43">
        <f>C11*85%</f>
        <v>11.708749999999998</v>
      </c>
      <c r="K26" s="43">
        <f>C11*92%</f>
        <v>12.673</v>
      </c>
      <c r="L26" s="42">
        <f>1/24/$J26</f>
        <v>3.5585922209174052E-3</v>
      </c>
      <c r="M26" s="42">
        <f>1/24/$K26</f>
        <v>3.2878297693258634E-3</v>
      </c>
      <c r="N26" s="42">
        <f>$L26/10</f>
        <v>3.5585922209174054E-4</v>
      </c>
      <c r="O26" s="41">
        <f>$M26/10</f>
        <v>3.2878297693258632E-4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11.02</v>
      </c>
      <c r="K27" s="43">
        <f>C11*85%</f>
        <v>11.708749999999998</v>
      </c>
      <c r="L27" s="42">
        <f>1/24/$J27</f>
        <v>3.7810042347247428E-3</v>
      </c>
      <c r="M27" s="42">
        <f>1/24/$K27</f>
        <v>3.5585922209174052E-3</v>
      </c>
      <c r="N27" s="42">
        <f>$L27/10</f>
        <v>3.7810042347247429E-4</v>
      </c>
      <c r="O27" s="41">
        <f>$M27/10</f>
        <v>3.5585922209174054E-4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124</v>
      </c>
      <c r="C28" s="39">
        <f>E6*C27</f>
        <v>131.75</v>
      </c>
      <c r="D28" s="39">
        <f>E6*D27</f>
        <v>139.5</v>
      </c>
      <c r="E28" s="31"/>
      <c r="F28" s="38"/>
      <c r="G28" s="189" t="s">
        <v>6</v>
      </c>
      <c r="H28" s="190"/>
      <c r="I28" s="191"/>
      <c r="J28" s="37">
        <f>C11*72%</f>
        <v>9.9179999999999993</v>
      </c>
      <c r="K28" s="37">
        <f>C11*80%</f>
        <v>11.02</v>
      </c>
      <c r="L28" s="36">
        <f>1/24/$J28</f>
        <v>4.2011158163608254E-3</v>
      </c>
      <c r="M28" s="36">
        <f>1/24/$K28</f>
        <v>3.7810042347247428E-3</v>
      </c>
      <c r="N28" s="35">
        <f>$L28/10</f>
        <v>4.2011158163608254E-4</v>
      </c>
      <c r="O28" s="34">
        <f>$M28/10</f>
        <v>3.7810042347247429E-4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30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139.5</v>
      </c>
      <c r="C30" s="25">
        <f>E6*C29</f>
        <v>147.25</v>
      </c>
      <c r="D30" s="25">
        <f>E6*D29</f>
        <v>155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20054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A14:D14"/>
    <mergeCell ref="L14:O14"/>
    <mergeCell ref="R23:T23"/>
    <mergeCell ref="B24:C24"/>
    <mergeCell ref="D24:E24"/>
    <mergeCell ref="R24:S24"/>
    <mergeCell ref="A23:E23"/>
    <mergeCell ref="G23:I24"/>
    <mergeCell ref="J23:K23"/>
    <mergeCell ref="L23:M23"/>
    <mergeCell ref="N23:O23"/>
    <mergeCell ref="G25:I25"/>
    <mergeCell ref="J25:K25"/>
    <mergeCell ref="L25:M25"/>
    <mergeCell ref="N25:O25"/>
    <mergeCell ref="R25:S25"/>
    <mergeCell ref="L13:O13"/>
    <mergeCell ref="C4:D4"/>
    <mergeCell ref="M4:N4"/>
    <mergeCell ref="M5:N5"/>
    <mergeCell ref="D7:E7"/>
    <mergeCell ref="M7:N7"/>
    <mergeCell ref="C8:E8"/>
    <mergeCell ref="M6:N6"/>
    <mergeCell ref="L9:O9"/>
    <mergeCell ref="A10:C10"/>
    <mergeCell ref="L10:O10"/>
    <mergeCell ref="L11:O11"/>
    <mergeCell ref="L12:O12"/>
    <mergeCell ref="B3:E3"/>
    <mergeCell ref="M3:N3"/>
    <mergeCell ref="A1:C1"/>
    <mergeCell ref="D1:E1"/>
    <mergeCell ref="G1:I1"/>
    <mergeCell ref="J1:J2"/>
    <mergeCell ref="L1:O1"/>
    <mergeCell ref="B2:E2"/>
    <mergeCell ref="M2:N2"/>
  </mergeCells>
  <conditionalFormatting sqref="G11">
    <cfRule type="expression" dxfId="112" priority="26" stopIfTrue="1">
      <formula>IF($I11&gt;=0.9,TRUE,FALSE)</formula>
    </cfRule>
    <cfRule type="expression" dxfId="111" priority="27" stopIfTrue="1">
      <formula>IF($I11&lt;0.9,TRUE,FALSE)</formula>
    </cfRule>
  </conditionalFormatting>
  <conditionalFormatting sqref="I3:I20">
    <cfRule type="cellIs" dxfId="110" priority="21" stopIfTrue="1" operator="equal">
      <formula>0</formula>
    </cfRule>
    <cfRule type="cellIs" dxfId="109" priority="22" stopIfTrue="1" operator="lessThan">
      <formula>0.6</formula>
    </cfRule>
    <cfRule type="cellIs" dxfId="108" priority="23" stopIfTrue="1" operator="lessThan">
      <formula>0.8</formula>
    </cfRule>
    <cfRule type="cellIs" dxfId="107" priority="24" stopIfTrue="1" operator="between">
      <formula>0.8</formula>
      <formula>0.899999999999999</formula>
    </cfRule>
    <cfRule type="cellIs" dxfId="106" priority="25" stopIfTrue="1" operator="greaterThanOrEqual">
      <formula>0.9</formula>
    </cfRule>
  </conditionalFormatting>
  <conditionalFormatting sqref="H3:H20">
    <cfRule type="expression" dxfId="105" priority="16" stopIfTrue="1">
      <formula>IF($I3=0,TRUE,FALSE)</formula>
    </cfRule>
    <cfRule type="expression" dxfId="104" priority="17" stopIfTrue="1">
      <formula>IF($I3&lt;0.6,TRUE,FALSE)</formula>
    </cfRule>
    <cfRule type="expression" dxfId="103" priority="18" stopIfTrue="1">
      <formula>IF($I3&lt;0.8,TRUE,FALSE)</formula>
    </cfRule>
    <cfRule type="expression" dxfId="102" priority="19" stopIfTrue="1">
      <formula>IF($I3&lt;0.9,TRUE,FALSE)</formula>
    </cfRule>
    <cfRule type="expression" dxfId="101" priority="20" stopIfTrue="1">
      <formula>IF($I3&gt;=0.9,TRUE,FALSE)</formula>
    </cfRule>
  </conditionalFormatting>
  <conditionalFormatting sqref="G3:G20">
    <cfRule type="expression" dxfId="100" priority="11" stopIfTrue="1">
      <formula>IF($I3=0,TRUE,FALSE)</formula>
    </cfRule>
    <cfRule type="expression" dxfId="99" priority="12" stopIfTrue="1">
      <formula>IF($I3&lt;0.6,TRUE,FALSE)</formula>
    </cfRule>
    <cfRule type="expression" dxfId="98" priority="13" stopIfTrue="1">
      <formula>IF($I3&lt;0.8,TRUE,FALSE)</formula>
    </cfRule>
    <cfRule type="expression" dxfId="97" priority="14" stopIfTrue="1">
      <formula>IF($I3&lt;0.9,TRUE,FALSE)</formula>
    </cfRule>
    <cfRule type="expression" dxfId="96" priority="15" stopIfTrue="1">
      <formula>IF($I3&gt;=0.9,TRUE,FALSE)</formula>
    </cfRule>
  </conditionalFormatting>
  <conditionalFormatting sqref="J14">
    <cfRule type="expression" dxfId="95" priority="28">
      <formula>IF(12&lt;0.51*C11,TRUE,FALSE)</formula>
    </cfRule>
    <cfRule type="expression" dxfId="94" priority="29" stopIfTrue="1">
      <formula>IF(12&gt;1.07*C11,TRUE,FALSE)</formula>
    </cfRule>
    <cfRule type="expression" dxfId="93" priority="30" stopIfTrue="1">
      <formula>IF(12&gt;=0.86*C11,TRUE,FALSE)</formula>
    </cfRule>
    <cfRule type="expression" dxfId="92" priority="31" stopIfTrue="1">
      <formula>IF(12&lt;0.71*C11,TRUE,FALSE)</formula>
    </cfRule>
    <cfRule type="expression" dxfId="91" priority="32" stopIfTrue="1">
      <formula>IF(12&lt;0.86*C11,TRUE,FALSE)</formula>
    </cfRule>
  </conditionalFormatting>
  <conditionalFormatting sqref="J19">
    <cfRule type="expression" dxfId="90" priority="33" stopIfTrue="1">
      <formula>IF(7&gt;1.07*C11,TRUE,FALSE)</formula>
    </cfRule>
    <cfRule type="expression" dxfId="89" priority="34" stopIfTrue="1">
      <formula>IF(7&gt;=0.86*C11,TRUE,FALSE)</formula>
    </cfRule>
    <cfRule type="expression" dxfId="88" priority="35" stopIfTrue="1">
      <formula>IF(7&lt;0.51*C11,TRUE,FALSE)</formula>
    </cfRule>
    <cfRule type="expression" dxfId="87" priority="36" stopIfTrue="1">
      <formula>IF(7&lt;0.71*C11,TRUE,FALSE)</formula>
    </cfRule>
    <cfRule type="expression" dxfId="86" priority="37" stopIfTrue="1">
      <formula>IF(7&lt;0.86*C11,TRUE,FALSE)</formula>
    </cfRule>
  </conditionalFormatting>
  <conditionalFormatting sqref="J18">
    <cfRule type="expression" dxfId="85" priority="38" stopIfTrue="1">
      <formula>IF(8&gt;1.07*C11,TRUE,FALSE)</formula>
    </cfRule>
    <cfRule type="expression" dxfId="84" priority="39" stopIfTrue="1">
      <formula>IF(8&gt;=0.86*C11,TRUE,FALSE)</formula>
    </cfRule>
    <cfRule type="expression" dxfId="83" priority="40" stopIfTrue="1">
      <formula>IF(8&lt;0.51*C11,TRUE,FALSE)</formula>
    </cfRule>
    <cfRule type="expression" dxfId="82" priority="41" stopIfTrue="1">
      <formula>IF(8&lt;0.71*C11,TRUE,FALSE)</formula>
    </cfRule>
    <cfRule type="expression" dxfId="81" priority="42" stopIfTrue="1">
      <formula>IF(8&lt;0.86*C11,TRUE,FALSE)</formula>
    </cfRule>
  </conditionalFormatting>
  <conditionalFormatting sqref="J17">
    <cfRule type="expression" dxfId="80" priority="43" stopIfTrue="1">
      <formula>IF(9&gt;1.07*C11,TRUE,FALSE)</formula>
    </cfRule>
    <cfRule type="expression" dxfId="79" priority="44" stopIfTrue="1">
      <formula>IF(9&gt;=0.86*C11,TRUE,FALSE)</formula>
    </cfRule>
    <cfRule type="expression" dxfId="78" priority="45" stopIfTrue="1">
      <formula>IF(9&lt;0.51*C11,TRUE,FALSE)</formula>
    </cfRule>
    <cfRule type="expression" dxfId="77" priority="46" stopIfTrue="1">
      <formula>IF(9&lt;0.71*C11,TRUE,FALSE)</formula>
    </cfRule>
    <cfRule type="expression" dxfId="76" priority="47" stopIfTrue="1">
      <formula>IF(9&lt;0.86*C11,TRUE,FALSE)</formula>
    </cfRule>
  </conditionalFormatting>
  <conditionalFormatting sqref="J16">
    <cfRule type="expression" dxfId="75" priority="48" stopIfTrue="1">
      <formula>IF(10&gt;1.07*C11,TRUE,FALSE)</formula>
    </cfRule>
    <cfRule type="expression" dxfId="74" priority="49" stopIfTrue="1">
      <formula>IF(10&gt;=0.86*C11,TRUE,FALSE)</formula>
    </cfRule>
    <cfRule type="expression" dxfId="73" priority="50" stopIfTrue="1">
      <formula>IF(10&lt;0.51*C11,TRUE,FALSE)</formula>
    </cfRule>
    <cfRule type="expression" dxfId="72" priority="51" stopIfTrue="1">
      <formula>IF(10&lt;0.73*C11,TRUE,FALSE)</formula>
    </cfRule>
    <cfRule type="expression" dxfId="71" priority="52" stopIfTrue="1">
      <formula>IF(10&lt;0.86*C11,TRUE,FALSE)</formula>
    </cfRule>
  </conditionalFormatting>
  <conditionalFormatting sqref="J15">
    <cfRule type="expression" dxfId="70" priority="53" stopIfTrue="1">
      <formula>IF(11&gt;1.07*C11,TRUE,FALSE)</formula>
    </cfRule>
    <cfRule type="expression" dxfId="69" priority="54" stopIfTrue="1">
      <formula>IF(11&gt;=0.86*C11,TRUE,FALSE)</formula>
    </cfRule>
    <cfRule type="expression" dxfId="68" priority="55" stopIfTrue="1">
      <formula>IF(11&lt;0.51*C11,TRUE,FALSE)</formula>
    </cfRule>
    <cfRule type="expression" dxfId="67" priority="56" stopIfTrue="1">
      <formula>IF(11&lt;0.71*C11,TRUE,FALSE)</formula>
    </cfRule>
    <cfRule type="expression" dxfId="66" priority="57" stopIfTrue="1">
      <formula>IF(11&lt;0.86*C11,TRUE,FALSE)</formula>
    </cfRule>
  </conditionalFormatting>
  <conditionalFormatting sqref="J13">
    <cfRule type="expression" dxfId="65" priority="58" stopIfTrue="1">
      <formula>IF(13&gt;1.07*C11,TRUE,FALSE)</formula>
    </cfRule>
    <cfRule type="expression" dxfId="64" priority="59" stopIfTrue="1">
      <formula>IF(13&gt;=0.86*C11,TRUE,FALSE)</formula>
    </cfRule>
    <cfRule type="expression" dxfId="63" priority="60" stopIfTrue="1">
      <formula>IF(13&lt;0.51*C11,TRUE,FALSE)</formula>
    </cfRule>
    <cfRule type="expression" dxfId="62" priority="61" stopIfTrue="1">
      <formula>IF(13&lt;0.71*C11,TRUE,FALSE)</formula>
    </cfRule>
    <cfRule type="expression" dxfId="61" priority="62" stopIfTrue="1">
      <formula>IF(13&lt;0.86*C11,TRUE,FALSE)</formula>
    </cfRule>
  </conditionalFormatting>
  <conditionalFormatting sqref="J12">
    <cfRule type="expression" dxfId="60" priority="63" stopIfTrue="1">
      <formula>IF(14&gt;1.07*C11,TRUE,FALSE)</formula>
    </cfRule>
    <cfRule type="expression" dxfId="59" priority="64" stopIfTrue="1">
      <formula>IF(14&gt;=0.86*C11,TRUE,FALSE)</formula>
    </cfRule>
    <cfRule type="expression" dxfId="58" priority="65" stopIfTrue="1">
      <formula>IF(14&lt;0.51*C11,TRUE,FALSE)</formula>
    </cfRule>
    <cfRule type="expression" dxfId="57" priority="66" stopIfTrue="1">
      <formula>IF(14&lt;0.71*C11,TRUE,FALSE)</formula>
    </cfRule>
    <cfRule type="expression" dxfId="56" priority="67" stopIfTrue="1">
      <formula>IF(14&lt;0.86*C11,TRUE,FALSE)</formula>
    </cfRule>
  </conditionalFormatting>
  <conditionalFormatting sqref="J11">
    <cfRule type="expression" dxfId="55" priority="68" stopIfTrue="1">
      <formula>IF(15&gt;1.07*C11,TRUE,FALSE)</formula>
    </cfRule>
    <cfRule type="expression" dxfId="54" priority="69" stopIfTrue="1">
      <formula>IF(15&gt;=0.86*C11,TRUE,FALSE)</formula>
    </cfRule>
    <cfRule type="expression" dxfId="53" priority="70">
      <formula>IF(15&lt;0.51*C11,TRUE,FALSE)</formula>
    </cfRule>
    <cfRule type="expression" dxfId="52" priority="71" stopIfTrue="1">
      <formula>IF(15&lt;0.71*C11,TRUE,FALSE)</formula>
    </cfRule>
    <cfRule type="expression" dxfId="51" priority="72" stopIfTrue="1">
      <formula>IF(15&lt;0.86*C11,TRUE,FALSE)</formula>
    </cfRule>
  </conditionalFormatting>
  <conditionalFormatting sqref="J10">
    <cfRule type="expression" dxfId="50" priority="73">
      <formula>IF(16&lt;0.51*C11,TRUE,FALSE)</formula>
    </cfRule>
    <cfRule type="expression" dxfId="49" priority="74" stopIfTrue="1">
      <formula>IF(16&gt;1.07*C11,TRUE,FALSE)</formula>
    </cfRule>
    <cfRule type="expression" dxfId="48" priority="75" stopIfTrue="1">
      <formula>IF(16&gt;=0.86*C11,TRUE,FALSE)</formula>
    </cfRule>
    <cfRule type="expression" dxfId="47" priority="76" stopIfTrue="1">
      <formula>IF(16&lt;0.71*C11,TRUE,FALSE)</formula>
    </cfRule>
    <cfRule type="expression" dxfId="46" priority="77" stopIfTrue="1">
      <formula>IF(16&lt;0.86*C11,TRUE,FALSE)</formula>
    </cfRule>
  </conditionalFormatting>
  <conditionalFormatting sqref="J9">
    <cfRule type="expression" dxfId="45" priority="78">
      <formula>IF(17&lt;0.51*C11,TRUE,FALSE)</formula>
    </cfRule>
    <cfRule type="expression" dxfId="44" priority="79" stopIfTrue="1">
      <formula>IF(17&gt;1.07*C11,TRUE,FALSE)</formula>
    </cfRule>
    <cfRule type="expression" dxfId="43" priority="80" stopIfTrue="1">
      <formula>IF(17&lt;0.71*C11,TRUE,FALSE)</formula>
    </cfRule>
    <cfRule type="expression" dxfId="42" priority="81" stopIfTrue="1">
      <formula>IF(17&lt;0.86*C11,TRUE,FALSE)</formula>
    </cfRule>
    <cfRule type="expression" dxfId="41" priority="82" stopIfTrue="1">
      <formula>IF(17&gt;=0.86*C11,TRUE,FALSE)</formula>
    </cfRule>
  </conditionalFormatting>
  <conditionalFormatting sqref="J8">
    <cfRule type="expression" dxfId="40" priority="83" stopIfTrue="1">
      <formula>IF(18&gt;1.07*C11,TRUE,FALSE)</formula>
    </cfRule>
    <cfRule type="expression" dxfId="39" priority="84" stopIfTrue="1">
      <formula>IF(18&gt;=0.86*C11,TRUE,FALSE)</formula>
    </cfRule>
    <cfRule type="expression" dxfId="38" priority="85" stopIfTrue="1">
      <formula>IF(18&lt;0.51*C11,TRUE,FALSE)</formula>
    </cfRule>
    <cfRule type="expression" dxfId="37" priority="86" stopIfTrue="1">
      <formula>IF(18&lt;0.71*C11,TRUE,FALSE)</formula>
    </cfRule>
    <cfRule type="expression" dxfId="36" priority="87" stopIfTrue="1">
      <formula>IF(18&lt;0.86*C11,TRUE,FALSE)</formula>
    </cfRule>
  </conditionalFormatting>
  <conditionalFormatting sqref="J7">
    <cfRule type="expression" dxfId="35" priority="88" stopIfTrue="1">
      <formula>IF(19&gt;1.07*C11,TRUE,FALSE)</formula>
    </cfRule>
    <cfRule type="expression" dxfId="34" priority="89" stopIfTrue="1">
      <formula>IF(19&gt;=0.86*C11,TRUE,FALSE)</formula>
    </cfRule>
    <cfRule type="expression" dxfId="33" priority="90" stopIfTrue="1">
      <formula>IF(19&lt;0.51*C11,TRUE,FALSE)</formula>
    </cfRule>
    <cfRule type="expression" dxfId="32" priority="91" stopIfTrue="1">
      <formula>IF(19&lt;0.71*C11,TRUE,FALSE)</formula>
    </cfRule>
    <cfRule type="expression" dxfId="31" priority="92" stopIfTrue="1">
      <formula>IF(19&lt;0.86*C11,TRUE,FALSE)</formula>
    </cfRule>
  </conditionalFormatting>
  <conditionalFormatting sqref="J6">
    <cfRule type="expression" dxfId="30" priority="93" stopIfTrue="1">
      <formula>IF(20&gt;1.07*C11,TRUE,FALSE)</formula>
    </cfRule>
    <cfRule type="expression" dxfId="29" priority="94" stopIfTrue="1">
      <formula>IF(20&gt;=0.86*C11,TRUE,FALSE)</formula>
    </cfRule>
    <cfRule type="expression" dxfId="28" priority="95" stopIfTrue="1">
      <formula>IF(20&lt;0.71*C11,TRUE,FALSE)</formula>
    </cfRule>
    <cfRule type="expression" dxfId="27" priority="96" stopIfTrue="1">
      <formula>IF(20&lt;0.86*C11,TRUE,FALSE)</formula>
    </cfRule>
  </conditionalFormatting>
  <conditionalFormatting sqref="J5">
    <cfRule type="expression" dxfId="26" priority="97" stopIfTrue="1">
      <formula>IF(21&gt;1.07*C11,TRUE,FALSE)</formula>
    </cfRule>
    <cfRule type="expression" dxfId="25" priority="98" stopIfTrue="1">
      <formula>IF(21&gt;=0.86*C11,TRUE,FALSE)</formula>
    </cfRule>
    <cfRule type="expression" dxfId="24" priority="99" stopIfTrue="1">
      <formula>IF(21&lt;0.71*C11,TRUE,FALSE)</formula>
    </cfRule>
    <cfRule type="expression" dxfId="23" priority="100" stopIfTrue="1">
      <formula>IF(21&lt;0.86*C11,TRUE,FALSE)</formula>
    </cfRule>
  </conditionalFormatting>
  <conditionalFormatting sqref="J4">
    <cfRule type="expression" dxfId="22" priority="101" stopIfTrue="1">
      <formula>IF(22&gt;1.07*C11,TRUE,FALSE)</formula>
    </cfRule>
    <cfRule type="expression" dxfId="21" priority="102" stopIfTrue="1">
      <formula>IF(22&gt;=0.86*C11,TRUE,FALSE)</formula>
    </cfRule>
    <cfRule type="expression" dxfId="20" priority="103" stopIfTrue="1">
      <formula>IF(22&lt;0.71*C11,TRUE,FALSE)</formula>
    </cfRule>
    <cfRule type="expression" dxfId="19" priority="104" stopIfTrue="1">
      <formula>IF(22&lt;0.86*C11,TRUE,FALSE)</formula>
    </cfRule>
  </conditionalFormatting>
  <conditionalFormatting sqref="J3">
    <cfRule type="expression" dxfId="18" priority="105" stopIfTrue="1">
      <formula>IF(23&gt;1.07*C11,TRUE,FALSE)</formula>
    </cfRule>
    <cfRule type="expression" dxfId="17" priority="106" stopIfTrue="1">
      <formula>IF(23&gt;=0.86*C11,TRUE,FALSE)</formula>
    </cfRule>
    <cfRule type="expression" dxfId="16" priority="107" stopIfTrue="1">
      <formula>IF(23&lt;0.71*C11,TRUE,FALSE)</formula>
    </cfRule>
    <cfRule type="expression" dxfId="15" priority="108" stopIfTrue="1">
      <formula>IF(23&lt;0.86*C11,TRUE,FALSE)</formula>
    </cfRule>
  </conditionalFormatting>
  <conditionalFormatting sqref="J20">
    <cfRule type="expression" dxfId="14" priority="109" stopIfTrue="1">
      <formula>IF(6&gt;1.07*C11,TRUE,FALSE)</formula>
    </cfRule>
    <cfRule type="expression" dxfId="13" priority="110" stopIfTrue="1">
      <formula>IF(6&gt;=0.86*C11,TRUE,FALSE)</formula>
    </cfRule>
    <cfRule type="expression" dxfId="12" priority="111" stopIfTrue="1">
      <formula>IF(6&lt;0.55*C11,TRUE,FALSE)</formula>
    </cfRule>
    <cfRule type="expression" dxfId="11" priority="112" stopIfTrue="1">
      <formula>IF(6&lt;0.71*C11,TRUE,FALSE)</formula>
    </cfRule>
    <cfRule type="expression" dxfId="10" priority="113" stopIfTrue="1">
      <formula>IF(6&lt;0.86*C11,TRUE,FALSE)</formula>
    </cfRule>
  </conditionalFormatting>
  <conditionalFormatting sqref="B8">
    <cfRule type="cellIs" dxfId="9" priority="6" stopIfTrue="1" operator="equal">
      <formula>0</formula>
    </cfRule>
    <cfRule type="cellIs" dxfId="8" priority="7" stopIfTrue="1" operator="lessThan">
      <formula>18.5</formula>
    </cfRule>
    <cfRule type="cellIs" dxfId="7" priority="8" stopIfTrue="1" operator="lessThan">
      <formula>25</formula>
    </cfRule>
    <cfRule type="cellIs" dxfId="6" priority="9" stopIfTrue="1" operator="between">
      <formula>30</formula>
      <formula>0.899999999999999</formula>
    </cfRule>
    <cfRule type="cellIs" dxfId="5" priority="10" stopIfTrue="1" operator="greaterThanOrEqual">
      <formula>30</formula>
    </cfRule>
  </conditionalFormatting>
  <conditionalFormatting sqref="C8">
    <cfRule type="cellIs" dxfId="4" priority="1" stopIfTrue="1" operator="equal">
      <formula>0</formula>
    </cfRule>
    <cfRule type="cellIs" dxfId="3" priority="2" stopIfTrue="1" operator="lessThan">
      <formula>18.5</formula>
    </cfRule>
    <cfRule type="cellIs" dxfId="2" priority="3" stopIfTrue="1" operator="lessThan">
      <formula>25</formula>
    </cfRule>
    <cfRule type="cellIs" dxfId="1" priority="4" stopIfTrue="1" operator="between">
      <formula>30</formula>
      <formula>0.899999999999999</formula>
    </cfRule>
    <cfRule type="cellIs" dxfId="0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0" sqref="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122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123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51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25958</v>
      </c>
      <c r="C5" s="149" t="s">
        <v>65</v>
      </c>
      <c r="D5" s="149"/>
      <c r="E5" s="148">
        <f ca="1">IF(B4="M",220-YEAR(A32)+YEAR(A33),226-YEAR(A32)+YEAR(A33))</f>
        <v>175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/>
      <c r="B6" s="140">
        <v>13</v>
      </c>
      <c r="C6" s="145" t="s">
        <v>59</v>
      </c>
      <c r="D6" s="145"/>
      <c r="E6" s="144">
        <v>190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/>
      <c r="C7" s="139" t="s">
        <v>53</v>
      </c>
      <c r="D7" s="227"/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 t="e">
        <f>D7/(B7*B7)</f>
        <v>#DIV/0!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12.35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43.225000000000001</v>
      </c>
      <c r="F12" s="88"/>
      <c r="G12" s="101">
        <v>9</v>
      </c>
      <c r="H12" s="100"/>
      <c r="I12" s="99">
        <f>(H12/E6)</f>
        <v>0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190</v>
      </c>
      <c r="I13" s="99">
        <f>(H13/E6)</f>
        <v>1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184</v>
      </c>
      <c r="I14" s="99">
        <f>(H14/E6)</f>
        <v>0.96842105263157896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178</v>
      </c>
      <c r="I15" s="99">
        <f>(H15/E6)</f>
        <v>0.93684210526315792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167</v>
      </c>
      <c r="I16" s="99">
        <f>(H16/E6)</f>
        <v>0.87894736842105259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6.7476383265856945E-3</v>
      </c>
      <c r="C17" s="103">
        <f>IF(B17,3600*2/(HOUR(B17)*3600+MINUTE(B17)*60+SECOND(B17)),TEXT(,""))</f>
        <v>12.34991423670669</v>
      </c>
      <c r="D17" s="102" t="str">
        <f>IF(B17,TEXT(B17/2,"mm:ss"),TEXT(,""))</f>
        <v>04:51</v>
      </c>
      <c r="E17" s="89"/>
      <c r="F17" s="88"/>
      <c r="G17" s="101">
        <v>4</v>
      </c>
      <c r="H17" s="100">
        <v>162</v>
      </c>
      <c r="I17" s="99">
        <f>(H17/E6)</f>
        <v>0.85263157894736841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0:54:25</v>
      </c>
      <c r="C18" s="103">
        <f>IF(B17,3600*10/(HOUR(B18)*3600+MINUTE(B18)*60+SECOND(B18)),TEXT(,""))</f>
        <v>11.026033690658499</v>
      </c>
      <c r="D18" s="102" t="str">
        <f>IF(B17,TEXT(B18/10,"mm:ss"),TEXT(,""))</f>
        <v>05:27</v>
      </c>
      <c r="E18" s="89"/>
      <c r="F18" s="88"/>
      <c r="G18" s="101">
        <v>3</v>
      </c>
      <c r="H18" s="111">
        <v>147</v>
      </c>
      <c r="I18" s="99">
        <f>(H18/E6)</f>
        <v>0.77368421052631575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2:06:56</v>
      </c>
      <c r="C19" s="103">
        <f>IF(B17,C18-1.1,TEXT(,""))</f>
        <v>9.9260336906584996</v>
      </c>
      <c r="D19" s="102" t="str">
        <f>IF(B17,TEXT(B19/21,"mm:ss"),TEXT(,""))</f>
        <v>06:03</v>
      </c>
      <c r="E19" s="89"/>
      <c r="F19" s="88"/>
      <c r="G19" s="101">
        <v>2</v>
      </c>
      <c r="H19" s="100">
        <v>141</v>
      </c>
      <c r="I19" s="99">
        <f>(H19/E6)</f>
        <v>0.74210526315789471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4:46:51</v>
      </c>
      <c r="C20" s="91">
        <f>IF(B17,C19-1.1,TEXT(,""))</f>
        <v>8.8260336906585</v>
      </c>
      <c r="D20" s="90" t="str">
        <f>IF(B17,TEXT(B20/42.195,"mm:ss"),TEXT(,""))</f>
        <v>06:48</v>
      </c>
      <c r="E20" s="89"/>
      <c r="F20" s="88"/>
      <c r="G20" s="87">
        <v>1</v>
      </c>
      <c r="H20" s="86">
        <v>130</v>
      </c>
      <c r="I20" s="85">
        <f>(H20/E6)</f>
        <v>0.68421052631578949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GALASTRO</v>
      </c>
      <c r="B24" s="194" t="str">
        <f>B3</f>
        <v>Fortunata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167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12.35</v>
      </c>
      <c r="K25" s="199"/>
      <c r="L25" s="200">
        <f>1/24/$J25</f>
        <v>3.3738191632928472E-3</v>
      </c>
      <c r="M25" s="199"/>
      <c r="N25" s="200">
        <f>$L25/10</f>
        <v>3.3738191632928474E-4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114</v>
      </c>
      <c r="C26" s="48">
        <f>E6*C25</f>
        <v>133</v>
      </c>
      <c r="D26" s="48">
        <f>E6*D25</f>
        <v>152</v>
      </c>
      <c r="E26" s="47"/>
      <c r="F26" s="44"/>
      <c r="G26" s="183" t="s">
        <v>10</v>
      </c>
      <c r="H26" s="184"/>
      <c r="I26" s="185"/>
      <c r="J26" s="43">
        <f>C11*85%</f>
        <v>10.497499999999999</v>
      </c>
      <c r="K26" s="43">
        <f>C11*92%</f>
        <v>11.362</v>
      </c>
      <c r="L26" s="42">
        <f>1/24/$J26</f>
        <v>3.9691990156386445E-3</v>
      </c>
      <c r="M26" s="42">
        <f>1/24/$K26</f>
        <v>3.6671947427096168E-3</v>
      </c>
      <c r="N26" s="42">
        <f>$L26/10</f>
        <v>3.9691990156386444E-4</v>
      </c>
      <c r="O26" s="41">
        <f>$M26/10</f>
        <v>3.6671947427096169E-4</v>
      </c>
      <c r="R26" s="177"/>
      <c r="S26" s="177"/>
      <c r="T26" s="169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9.8800000000000008</v>
      </c>
      <c r="K27" s="43">
        <f>C11*85%</f>
        <v>10.497499999999999</v>
      </c>
      <c r="L27" s="42">
        <f>1/24/$J27</f>
        <v>4.2172739541160584E-3</v>
      </c>
      <c r="M27" s="42">
        <f>1/24/$K27</f>
        <v>3.9691990156386445E-3</v>
      </c>
      <c r="N27" s="42">
        <f>$L27/10</f>
        <v>4.2172739541160585E-4</v>
      </c>
      <c r="O27" s="41">
        <f>$M27/10</f>
        <v>3.9691990156386444E-4</v>
      </c>
      <c r="R27" s="177"/>
      <c r="S27" s="177"/>
      <c r="T27" s="169"/>
    </row>
    <row r="28" spans="1:20" ht="20" customHeight="1" thickBot="1" x14ac:dyDescent="0.25">
      <c r="A28" s="40" t="s">
        <v>7</v>
      </c>
      <c r="B28" s="39">
        <f>E6*B27</f>
        <v>152</v>
      </c>
      <c r="C28" s="39">
        <f>E6*C27</f>
        <v>161.5</v>
      </c>
      <c r="D28" s="39">
        <f>E6*D27</f>
        <v>171</v>
      </c>
      <c r="E28" s="31"/>
      <c r="F28" s="38"/>
      <c r="G28" s="189" t="s">
        <v>6</v>
      </c>
      <c r="H28" s="190"/>
      <c r="I28" s="191"/>
      <c r="J28" s="37">
        <f>C11*72%</f>
        <v>8.8919999999999995</v>
      </c>
      <c r="K28" s="37">
        <f>C11*80%</f>
        <v>9.8800000000000008</v>
      </c>
      <c r="L28" s="36">
        <f>1/24/$J28</f>
        <v>4.685859949017844E-3</v>
      </c>
      <c r="M28" s="36">
        <f>1/24/$K28</f>
        <v>4.2172739541160584E-3</v>
      </c>
      <c r="N28" s="35">
        <f>$L28/10</f>
        <v>4.6858599490178442E-4</v>
      </c>
      <c r="O28" s="34">
        <f>$M28/10</f>
        <v>4.2172739541160585E-4</v>
      </c>
      <c r="R28" s="177"/>
      <c r="S28" s="177"/>
      <c r="T28" s="169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8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169"/>
    </row>
    <row r="30" spans="1:20" ht="20" customHeight="1" thickBot="1" x14ac:dyDescent="0.25">
      <c r="A30" s="26" t="s">
        <v>2</v>
      </c>
      <c r="B30" s="25">
        <f>E6*B29</f>
        <v>171</v>
      </c>
      <c r="C30" s="25">
        <f>E6*C29</f>
        <v>180.5</v>
      </c>
      <c r="D30" s="25">
        <f>E6*D29</f>
        <v>190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25958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  <mergeCell ref="D7:E7"/>
    <mergeCell ref="M7:N7"/>
    <mergeCell ref="C8:E8"/>
    <mergeCell ref="L9:O9"/>
    <mergeCell ref="A10:C10"/>
    <mergeCell ref="L10:O10"/>
    <mergeCell ref="L11:O11"/>
    <mergeCell ref="L12:O12"/>
    <mergeCell ref="L13:O13"/>
    <mergeCell ref="A14:D14"/>
    <mergeCell ref="L14:O14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G26:I26"/>
    <mergeCell ref="R26:S26"/>
    <mergeCell ref="G27:I27"/>
    <mergeCell ref="R27:S27"/>
    <mergeCell ref="G28:I28"/>
    <mergeCell ref="R28:S28"/>
    <mergeCell ref="G29:I30"/>
    <mergeCell ref="J29:M30"/>
    <mergeCell ref="R29:S29"/>
    <mergeCell ref="R30:S30"/>
    <mergeCell ref="A31:B31"/>
    <mergeCell ref="J31:O31"/>
  </mergeCells>
  <conditionalFormatting sqref="G11">
    <cfRule type="expression" dxfId="1920" priority="26" stopIfTrue="1">
      <formula>IF($I11&gt;=0.9,TRUE,FALSE)</formula>
    </cfRule>
    <cfRule type="expression" dxfId="1919" priority="27" stopIfTrue="1">
      <formula>IF($I11&lt;0.9,TRUE,FALSE)</formula>
    </cfRule>
  </conditionalFormatting>
  <conditionalFormatting sqref="I3:I20">
    <cfRule type="cellIs" dxfId="1918" priority="21" stopIfTrue="1" operator="equal">
      <formula>0</formula>
    </cfRule>
    <cfRule type="cellIs" dxfId="1917" priority="22" stopIfTrue="1" operator="lessThan">
      <formula>0.6</formula>
    </cfRule>
    <cfRule type="cellIs" dxfId="1916" priority="23" stopIfTrue="1" operator="lessThan">
      <formula>0.8</formula>
    </cfRule>
    <cfRule type="cellIs" dxfId="1915" priority="24" stopIfTrue="1" operator="between">
      <formula>0.8</formula>
      <formula>0.899999999999999</formula>
    </cfRule>
    <cfRule type="cellIs" dxfId="1914" priority="25" stopIfTrue="1" operator="greaterThanOrEqual">
      <formula>0.9</formula>
    </cfRule>
  </conditionalFormatting>
  <conditionalFormatting sqref="H3:H20">
    <cfRule type="expression" dxfId="1913" priority="16" stopIfTrue="1">
      <formula>IF($I3=0,TRUE,FALSE)</formula>
    </cfRule>
    <cfRule type="expression" dxfId="1912" priority="17" stopIfTrue="1">
      <formula>IF($I3&lt;0.6,TRUE,FALSE)</formula>
    </cfRule>
    <cfRule type="expression" dxfId="1911" priority="18" stopIfTrue="1">
      <formula>IF($I3&lt;0.8,TRUE,FALSE)</formula>
    </cfRule>
    <cfRule type="expression" dxfId="1910" priority="19" stopIfTrue="1">
      <formula>IF($I3&lt;0.9,TRUE,FALSE)</formula>
    </cfRule>
    <cfRule type="expression" dxfId="1909" priority="20" stopIfTrue="1">
      <formula>IF($I3&gt;=0.9,TRUE,FALSE)</formula>
    </cfRule>
  </conditionalFormatting>
  <conditionalFormatting sqref="G3:G20">
    <cfRule type="expression" dxfId="1908" priority="11" stopIfTrue="1">
      <formula>IF($I3=0,TRUE,FALSE)</formula>
    </cfRule>
    <cfRule type="expression" dxfId="1907" priority="12" stopIfTrue="1">
      <formula>IF($I3&lt;0.6,TRUE,FALSE)</formula>
    </cfRule>
    <cfRule type="expression" dxfId="1906" priority="13" stopIfTrue="1">
      <formula>IF($I3&lt;0.8,TRUE,FALSE)</formula>
    </cfRule>
    <cfRule type="expression" dxfId="1905" priority="14" stopIfTrue="1">
      <formula>IF($I3&lt;0.9,TRUE,FALSE)</formula>
    </cfRule>
    <cfRule type="expression" dxfId="1904" priority="15" stopIfTrue="1">
      <formula>IF($I3&gt;=0.9,TRUE,FALSE)</formula>
    </cfRule>
  </conditionalFormatting>
  <conditionalFormatting sqref="J14">
    <cfRule type="expression" dxfId="1903" priority="28">
      <formula>IF(12&lt;0.51*C11,TRUE,FALSE)</formula>
    </cfRule>
    <cfRule type="expression" dxfId="1902" priority="29" stopIfTrue="1">
      <formula>IF(12&gt;1.07*C11,TRUE,FALSE)</formula>
    </cfRule>
    <cfRule type="expression" dxfId="1901" priority="30" stopIfTrue="1">
      <formula>IF(12&gt;=0.86*C11,TRUE,FALSE)</formula>
    </cfRule>
    <cfRule type="expression" dxfId="1900" priority="31" stopIfTrue="1">
      <formula>IF(12&lt;0.71*C11,TRUE,FALSE)</formula>
    </cfRule>
    <cfRule type="expression" dxfId="1899" priority="32" stopIfTrue="1">
      <formula>IF(12&lt;0.86*C11,TRUE,FALSE)</formula>
    </cfRule>
  </conditionalFormatting>
  <conditionalFormatting sqref="J19">
    <cfRule type="expression" dxfId="1898" priority="33" stopIfTrue="1">
      <formula>IF(7&gt;1.07*C11,TRUE,FALSE)</formula>
    </cfRule>
    <cfRule type="expression" dxfId="1897" priority="34" stopIfTrue="1">
      <formula>IF(7&gt;=0.86*C11,TRUE,FALSE)</formula>
    </cfRule>
    <cfRule type="expression" dxfId="1896" priority="35" stopIfTrue="1">
      <formula>IF(7&lt;0.51*C11,TRUE,FALSE)</formula>
    </cfRule>
    <cfRule type="expression" dxfId="1895" priority="36" stopIfTrue="1">
      <formula>IF(7&lt;0.71*C11,TRUE,FALSE)</formula>
    </cfRule>
    <cfRule type="expression" dxfId="1894" priority="37" stopIfTrue="1">
      <formula>IF(7&lt;0.86*C11,TRUE,FALSE)</formula>
    </cfRule>
  </conditionalFormatting>
  <conditionalFormatting sqref="J18">
    <cfRule type="expression" dxfId="1893" priority="38" stopIfTrue="1">
      <formula>IF(8&gt;1.07*C11,TRUE,FALSE)</formula>
    </cfRule>
    <cfRule type="expression" dxfId="1892" priority="39" stopIfTrue="1">
      <formula>IF(8&gt;=0.86*C11,TRUE,FALSE)</formula>
    </cfRule>
    <cfRule type="expression" dxfId="1891" priority="40" stopIfTrue="1">
      <formula>IF(8&lt;0.51*C11,TRUE,FALSE)</formula>
    </cfRule>
    <cfRule type="expression" dxfId="1890" priority="41" stopIfTrue="1">
      <formula>IF(8&lt;0.71*C11,TRUE,FALSE)</formula>
    </cfRule>
    <cfRule type="expression" dxfId="1889" priority="42" stopIfTrue="1">
      <formula>IF(8&lt;0.86*C11,TRUE,FALSE)</formula>
    </cfRule>
  </conditionalFormatting>
  <conditionalFormatting sqref="J17">
    <cfRule type="expression" dxfId="1888" priority="43" stopIfTrue="1">
      <formula>IF(9&gt;1.07*C11,TRUE,FALSE)</formula>
    </cfRule>
    <cfRule type="expression" dxfId="1887" priority="44" stopIfTrue="1">
      <formula>IF(9&gt;=0.86*C11,TRUE,FALSE)</formula>
    </cfRule>
    <cfRule type="expression" dxfId="1886" priority="45" stopIfTrue="1">
      <formula>IF(9&lt;0.51*C11,TRUE,FALSE)</formula>
    </cfRule>
    <cfRule type="expression" dxfId="1885" priority="46" stopIfTrue="1">
      <formula>IF(9&lt;0.71*C11,TRUE,FALSE)</formula>
    </cfRule>
    <cfRule type="expression" dxfId="1884" priority="47" stopIfTrue="1">
      <formula>IF(9&lt;0.86*C11,TRUE,FALSE)</formula>
    </cfRule>
  </conditionalFormatting>
  <conditionalFormatting sqref="J16">
    <cfRule type="expression" dxfId="1883" priority="48" stopIfTrue="1">
      <formula>IF(10&gt;1.07*C11,TRUE,FALSE)</formula>
    </cfRule>
    <cfRule type="expression" dxfId="1882" priority="49" stopIfTrue="1">
      <formula>IF(10&gt;=0.86*C11,TRUE,FALSE)</formula>
    </cfRule>
    <cfRule type="expression" dxfId="1881" priority="50" stopIfTrue="1">
      <formula>IF(10&lt;0.51*C11,TRUE,FALSE)</formula>
    </cfRule>
    <cfRule type="expression" dxfId="1880" priority="51" stopIfTrue="1">
      <formula>IF(10&lt;0.73*C11,TRUE,FALSE)</formula>
    </cfRule>
    <cfRule type="expression" dxfId="1879" priority="52" stopIfTrue="1">
      <formula>IF(10&lt;0.86*C11,TRUE,FALSE)</formula>
    </cfRule>
  </conditionalFormatting>
  <conditionalFormatting sqref="J15">
    <cfRule type="expression" dxfId="1878" priority="53" stopIfTrue="1">
      <formula>IF(11&gt;1.07*C11,TRUE,FALSE)</formula>
    </cfRule>
    <cfRule type="expression" dxfId="1877" priority="54" stopIfTrue="1">
      <formula>IF(11&gt;=0.86*C11,TRUE,FALSE)</formula>
    </cfRule>
    <cfRule type="expression" dxfId="1876" priority="55" stopIfTrue="1">
      <formula>IF(11&lt;0.51*C11,TRUE,FALSE)</formula>
    </cfRule>
    <cfRule type="expression" dxfId="1875" priority="56" stopIfTrue="1">
      <formula>IF(11&lt;0.71*C11,TRUE,FALSE)</formula>
    </cfRule>
    <cfRule type="expression" dxfId="1874" priority="57" stopIfTrue="1">
      <formula>IF(11&lt;0.86*C11,TRUE,FALSE)</formula>
    </cfRule>
  </conditionalFormatting>
  <conditionalFormatting sqref="J13">
    <cfRule type="expression" dxfId="1873" priority="58" stopIfTrue="1">
      <formula>IF(13&gt;1.07*C11,TRUE,FALSE)</formula>
    </cfRule>
    <cfRule type="expression" dxfId="1872" priority="59" stopIfTrue="1">
      <formula>IF(13&gt;=0.86*C11,TRUE,FALSE)</formula>
    </cfRule>
    <cfRule type="expression" dxfId="1871" priority="60" stopIfTrue="1">
      <formula>IF(13&lt;0.51*C11,TRUE,FALSE)</formula>
    </cfRule>
    <cfRule type="expression" dxfId="1870" priority="61" stopIfTrue="1">
      <formula>IF(13&lt;0.71*C11,TRUE,FALSE)</formula>
    </cfRule>
    <cfRule type="expression" dxfId="1869" priority="62" stopIfTrue="1">
      <formula>IF(13&lt;0.86*C11,TRUE,FALSE)</formula>
    </cfRule>
  </conditionalFormatting>
  <conditionalFormatting sqref="J12">
    <cfRule type="expression" dxfId="1868" priority="63" stopIfTrue="1">
      <formula>IF(14&gt;1.07*C11,TRUE,FALSE)</formula>
    </cfRule>
    <cfRule type="expression" dxfId="1867" priority="64" stopIfTrue="1">
      <formula>IF(14&gt;=0.86*C11,TRUE,FALSE)</formula>
    </cfRule>
    <cfRule type="expression" dxfId="1866" priority="65" stopIfTrue="1">
      <formula>IF(14&lt;0.51*C11,TRUE,FALSE)</formula>
    </cfRule>
    <cfRule type="expression" dxfId="1865" priority="66" stopIfTrue="1">
      <formula>IF(14&lt;0.71*C11,TRUE,FALSE)</formula>
    </cfRule>
    <cfRule type="expression" dxfId="1864" priority="67" stopIfTrue="1">
      <formula>IF(14&lt;0.86*C11,TRUE,FALSE)</formula>
    </cfRule>
  </conditionalFormatting>
  <conditionalFormatting sqref="J11">
    <cfRule type="expression" dxfId="1863" priority="68" stopIfTrue="1">
      <formula>IF(15&gt;1.07*C11,TRUE,FALSE)</formula>
    </cfRule>
    <cfRule type="expression" dxfId="1862" priority="69" stopIfTrue="1">
      <formula>IF(15&gt;=0.86*C11,TRUE,FALSE)</formula>
    </cfRule>
    <cfRule type="expression" dxfId="1861" priority="70">
      <formula>IF(15&lt;0.51*C11,TRUE,FALSE)</formula>
    </cfRule>
    <cfRule type="expression" dxfId="1860" priority="71" stopIfTrue="1">
      <formula>IF(15&lt;0.71*C11,TRUE,FALSE)</formula>
    </cfRule>
    <cfRule type="expression" dxfId="1859" priority="72" stopIfTrue="1">
      <formula>IF(15&lt;0.86*C11,TRUE,FALSE)</formula>
    </cfRule>
  </conditionalFormatting>
  <conditionalFormatting sqref="J10">
    <cfRule type="expression" dxfId="1858" priority="73">
      <formula>IF(16&lt;0.51*C11,TRUE,FALSE)</formula>
    </cfRule>
    <cfRule type="expression" dxfId="1857" priority="74" stopIfTrue="1">
      <formula>IF(16&gt;1.07*C11,TRUE,FALSE)</formula>
    </cfRule>
    <cfRule type="expression" dxfId="1856" priority="75" stopIfTrue="1">
      <formula>IF(16&gt;=0.86*C11,TRUE,FALSE)</formula>
    </cfRule>
    <cfRule type="expression" dxfId="1855" priority="76" stopIfTrue="1">
      <formula>IF(16&lt;0.71*C11,TRUE,FALSE)</formula>
    </cfRule>
    <cfRule type="expression" dxfId="1854" priority="77" stopIfTrue="1">
      <formula>IF(16&lt;0.86*C11,TRUE,FALSE)</formula>
    </cfRule>
  </conditionalFormatting>
  <conditionalFormatting sqref="J9">
    <cfRule type="expression" dxfId="1853" priority="78">
      <formula>IF(17&lt;0.51*C11,TRUE,FALSE)</formula>
    </cfRule>
    <cfRule type="expression" dxfId="1852" priority="79" stopIfTrue="1">
      <formula>IF(17&gt;1.07*C11,TRUE,FALSE)</formula>
    </cfRule>
    <cfRule type="expression" dxfId="1851" priority="80" stopIfTrue="1">
      <formula>IF(17&lt;0.71*C11,TRUE,FALSE)</formula>
    </cfRule>
    <cfRule type="expression" dxfId="1850" priority="81" stopIfTrue="1">
      <formula>IF(17&lt;0.86*C11,TRUE,FALSE)</formula>
    </cfRule>
    <cfRule type="expression" dxfId="1849" priority="82" stopIfTrue="1">
      <formula>IF(17&gt;=0.86*C11,TRUE,FALSE)</formula>
    </cfRule>
  </conditionalFormatting>
  <conditionalFormatting sqref="J8">
    <cfRule type="expression" dxfId="1848" priority="83" stopIfTrue="1">
      <formula>IF(18&gt;1.07*C11,TRUE,FALSE)</formula>
    </cfRule>
    <cfRule type="expression" dxfId="1847" priority="84" stopIfTrue="1">
      <formula>IF(18&gt;=0.86*C11,TRUE,FALSE)</formula>
    </cfRule>
    <cfRule type="expression" dxfId="1846" priority="85" stopIfTrue="1">
      <formula>IF(18&lt;0.51*C11,TRUE,FALSE)</formula>
    </cfRule>
    <cfRule type="expression" dxfId="1845" priority="86" stopIfTrue="1">
      <formula>IF(18&lt;0.71*C11,TRUE,FALSE)</formula>
    </cfRule>
    <cfRule type="expression" dxfId="1844" priority="87" stopIfTrue="1">
      <formula>IF(18&lt;0.86*C11,TRUE,FALSE)</formula>
    </cfRule>
  </conditionalFormatting>
  <conditionalFormatting sqref="J7">
    <cfRule type="expression" dxfId="1843" priority="88" stopIfTrue="1">
      <formula>IF(19&gt;1.07*C11,TRUE,FALSE)</formula>
    </cfRule>
    <cfRule type="expression" dxfId="1842" priority="89" stopIfTrue="1">
      <formula>IF(19&gt;=0.86*C11,TRUE,FALSE)</formula>
    </cfRule>
    <cfRule type="expression" dxfId="1841" priority="90" stopIfTrue="1">
      <formula>IF(19&lt;0.51*C11,TRUE,FALSE)</formula>
    </cfRule>
    <cfRule type="expression" dxfId="1840" priority="91" stopIfTrue="1">
      <formula>IF(19&lt;0.71*C11,TRUE,FALSE)</formula>
    </cfRule>
    <cfRule type="expression" dxfId="1839" priority="92" stopIfTrue="1">
      <formula>IF(19&lt;0.86*C11,TRUE,FALSE)</formula>
    </cfRule>
  </conditionalFormatting>
  <conditionalFormatting sqref="J6">
    <cfRule type="expression" dxfId="1838" priority="93" stopIfTrue="1">
      <formula>IF(20&gt;1.07*C11,TRUE,FALSE)</formula>
    </cfRule>
    <cfRule type="expression" dxfId="1837" priority="94" stopIfTrue="1">
      <formula>IF(20&gt;=0.86*C11,TRUE,FALSE)</formula>
    </cfRule>
    <cfRule type="expression" dxfId="1836" priority="95" stopIfTrue="1">
      <formula>IF(20&lt;0.71*C11,TRUE,FALSE)</formula>
    </cfRule>
    <cfRule type="expression" dxfId="1835" priority="96" stopIfTrue="1">
      <formula>IF(20&lt;0.86*C11,TRUE,FALSE)</formula>
    </cfRule>
  </conditionalFormatting>
  <conditionalFormatting sqref="J5">
    <cfRule type="expression" dxfId="1834" priority="97" stopIfTrue="1">
      <formula>IF(21&gt;1.07*C11,TRUE,FALSE)</formula>
    </cfRule>
    <cfRule type="expression" dxfId="1833" priority="98" stopIfTrue="1">
      <formula>IF(21&gt;=0.86*C11,TRUE,FALSE)</formula>
    </cfRule>
    <cfRule type="expression" dxfId="1832" priority="99" stopIfTrue="1">
      <formula>IF(21&lt;0.71*C11,TRUE,FALSE)</formula>
    </cfRule>
    <cfRule type="expression" dxfId="1831" priority="100" stopIfTrue="1">
      <formula>IF(21&lt;0.86*C11,TRUE,FALSE)</formula>
    </cfRule>
  </conditionalFormatting>
  <conditionalFormatting sqref="J4">
    <cfRule type="expression" dxfId="1830" priority="101" stopIfTrue="1">
      <formula>IF(22&gt;1.07*C11,TRUE,FALSE)</formula>
    </cfRule>
    <cfRule type="expression" dxfId="1829" priority="102" stopIfTrue="1">
      <formula>IF(22&gt;=0.86*C11,TRUE,FALSE)</formula>
    </cfRule>
    <cfRule type="expression" dxfId="1828" priority="103" stopIfTrue="1">
      <formula>IF(22&lt;0.71*C11,TRUE,FALSE)</formula>
    </cfRule>
    <cfRule type="expression" dxfId="1827" priority="104" stopIfTrue="1">
      <formula>IF(22&lt;0.86*C11,TRUE,FALSE)</formula>
    </cfRule>
  </conditionalFormatting>
  <conditionalFormatting sqref="J3">
    <cfRule type="expression" dxfId="1826" priority="105" stopIfTrue="1">
      <formula>IF(23&gt;1.07*C11,TRUE,FALSE)</formula>
    </cfRule>
    <cfRule type="expression" dxfId="1825" priority="106" stopIfTrue="1">
      <formula>IF(23&gt;=0.86*C11,TRUE,FALSE)</formula>
    </cfRule>
    <cfRule type="expression" dxfId="1824" priority="107" stopIfTrue="1">
      <formula>IF(23&lt;0.71*C11,TRUE,FALSE)</formula>
    </cfRule>
    <cfRule type="expression" dxfId="1823" priority="108" stopIfTrue="1">
      <formula>IF(23&lt;0.86*C11,TRUE,FALSE)</formula>
    </cfRule>
  </conditionalFormatting>
  <conditionalFormatting sqref="J20">
    <cfRule type="expression" dxfId="1822" priority="109" stopIfTrue="1">
      <formula>IF(6&gt;1.07*C11,TRUE,FALSE)</formula>
    </cfRule>
    <cfRule type="expression" dxfId="1821" priority="110" stopIfTrue="1">
      <formula>IF(6&gt;=0.86*C11,TRUE,FALSE)</formula>
    </cfRule>
    <cfRule type="expression" dxfId="1820" priority="111" stopIfTrue="1">
      <formula>IF(6&lt;0.55*C11,TRUE,FALSE)</formula>
    </cfRule>
    <cfRule type="expression" dxfId="1819" priority="112" stopIfTrue="1">
      <formula>IF(6&lt;0.71*C11,TRUE,FALSE)</formula>
    </cfRule>
    <cfRule type="expression" dxfId="1818" priority="113" stopIfTrue="1">
      <formula>IF(6&lt;0.86*C11,TRUE,FALSE)</formula>
    </cfRule>
  </conditionalFormatting>
  <conditionalFormatting sqref="B8">
    <cfRule type="cellIs" dxfId="1817" priority="6" stopIfTrue="1" operator="equal">
      <formula>0</formula>
    </cfRule>
    <cfRule type="cellIs" dxfId="1816" priority="7" stopIfTrue="1" operator="lessThan">
      <formula>18.5</formula>
    </cfRule>
    <cfRule type="cellIs" dxfId="1815" priority="8" stopIfTrue="1" operator="lessThan">
      <formula>25</formula>
    </cfRule>
    <cfRule type="cellIs" dxfId="1814" priority="9" stopIfTrue="1" operator="between">
      <formula>30</formula>
      <formula>0.899999999999999</formula>
    </cfRule>
    <cfRule type="cellIs" dxfId="1813" priority="10" stopIfTrue="1" operator="greaterThanOrEqual">
      <formula>30</formula>
    </cfRule>
  </conditionalFormatting>
  <conditionalFormatting sqref="C8">
    <cfRule type="cellIs" dxfId="1812" priority="1" stopIfTrue="1" operator="equal">
      <formula>0</formula>
    </cfRule>
    <cfRule type="cellIs" dxfId="1811" priority="2" stopIfTrue="1" operator="lessThan">
      <formula>18.5</formula>
    </cfRule>
    <cfRule type="cellIs" dxfId="1810" priority="3" stopIfTrue="1" operator="lessThan">
      <formula>25</formula>
    </cfRule>
    <cfRule type="cellIs" dxfId="1809" priority="4" stopIfTrue="1" operator="between">
      <formula>30</formula>
      <formula>0.899999999999999</formula>
    </cfRule>
    <cfRule type="cellIs" dxfId="1808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120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121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27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34942</v>
      </c>
      <c r="C5" s="149" t="s">
        <v>65</v>
      </c>
      <c r="D5" s="149"/>
      <c r="E5" s="148">
        <f ca="1">IF(B4="M",220-YEAR(A32)+YEAR(A33),226-YEAR(A32)+YEAR(A33))</f>
        <v>199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/>
      <c r="B6" s="140">
        <v>15.3</v>
      </c>
      <c r="C6" s="145" t="s">
        <v>59</v>
      </c>
      <c r="D6" s="145"/>
      <c r="E6" s="144">
        <v>182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1.69</v>
      </c>
      <c r="C7" s="139" t="s">
        <v>53</v>
      </c>
      <c r="D7" s="227">
        <v>67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23.458562375266975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182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14.535</v>
      </c>
      <c r="F11" s="88"/>
      <c r="G11" s="101">
        <v>10</v>
      </c>
      <c r="H11" s="100">
        <v>178</v>
      </c>
      <c r="I11" s="99">
        <f>(H11/E6)</f>
        <v>0.97802197802197799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50.872500000000002</v>
      </c>
      <c r="F12" s="88"/>
      <c r="G12" s="101">
        <v>9</v>
      </c>
      <c r="H12" s="100">
        <v>177</v>
      </c>
      <c r="I12" s="99">
        <f>(H12/E6)</f>
        <v>0.97252747252747251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174</v>
      </c>
      <c r="I13" s="99">
        <f>(H13/E6)</f>
        <v>0.95604395604395609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160</v>
      </c>
      <c r="I14" s="99">
        <f>(H14/E6)</f>
        <v>0.87912087912087911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155</v>
      </c>
      <c r="I15" s="99">
        <f>(H15/E6)</f>
        <v>0.85164835164835162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153</v>
      </c>
      <c r="I16" s="99">
        <f>(H16/E6)</f>
        <v>0.84065934065934067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5.7332874670335968E-3</v>
      </c>
      <c r="C17" s="103">
        <f>IF(B17,3600*2/(HOUR(B17)*3600+MINUTE(B17)*60+SECOND(B17)),TEXT(,""))</f>
        <v>14.545454545454545</v>
      </c>
      <c r="D17" s="102" t="str">
        <f>IF(B17,TEXT(B17/2,"mm:ss"),TEXT(,""))</f>
        <v>04:08</v>
      </c>
      <c r="E17" s="89"/>
      <c r="F17" s="88"/>
      <c r="G17" s="101">
        <v>4</v>
      </c>
      <c r="H17" s="100">
        <v>139</v>
      </c>
      <c r="I17" s="99">
        <f>(H17/E6)</f>
        <v>0.76373626373626369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0:46:14</v>
      </c>
      <c r="C18" s="103">
        <f>IF(B17,3600*10/(HOUR(B18)*3600+MINUTE(B18)*60+SECOND(B18)),TEXT(,""))</f>
        <v>12.977649603460707</v>
      </c>
      <c r="D18" s="102" t="str">
        <f>IF(B17,TEXT(B18/10,"mm:ss"),TEXT(,""))</f>
        <v>04:37</v>
      </c>
      <c r="E18" s="89"/>
      <c r="F18" s="88"/>
      <c r="G18" s="101">
        <v>3</v>
      </c>
      <c r="H18" s="111">
        <v>125</v>
      </c>
      <c r="I18" s="99">
        <f>(H18/E6)</f>
        <v>0.68681318681318682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1:46:05</v>
      </c>
      <c r="C19" s="103">
        <f>IF(B17,C18-1.1,TEXT(,""))</f>
        <v>11.877649603460707</v>
      </c>
      <c r="D19" s="102" t="str">
        <f>IF(B17,TEXT(B19/21,"mm:ss"),TEXT(,""))</f>
        <v>05:03</v>
      </c>
      <c r="E19" s="89"/>
      <c r="F19" s="88"/>
      <c r="G19" s="101">
        <v>2</v>
      </c>
      <c r="H19" s="100">
        <v>121</v>
      </c>
      <c r="I19" s="99">
        <f>(H19/E6)</f>
        <v>0.6648351648351648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3:54:54</v>
      </c>
      <c r="C20" s="91">
        <f>IF(B17,C19-1.1,TEXT(,""))</f>
        <v>10.777649603460707</v>
      </c>
      <c r="D20" s="90" t="str">
        <f>IF(B17,TEXT(B20/42.195,"mm:ss"),TEXT(,""))</f>
        <v>05:34</v>
      </c>
      <c r="E20" s="89"/>
      <c r="F20" s="88"/>
      <c r="G20" s="87">
        <v>1</v>
      </c>
      <c r="H20" s="86">
        <v>99</v>
      </c>
      <c r="I20" s="85">
        <f>(H20/E6)</f>
        <v>0.54395604395604391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BOMBEECK</v>
      </c>
      <c r="B24" s="194" t="str">
        <f>B3</f>
        <v>Auriane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167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14.535</v>
      </c>
      <c r="K25" s="199"/>
      <c r="L25" s="200">
        <f>1/24/$J25</f>
        <v>2.8666437335167984E-3</v>
      </c>
      <c r="M25" s="199"/>
      <c r="N25" s="200">
        <f>$L25/10</f>
        <v>2.8666437335167982E-4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109.2</v>
      </c>
      <c r="C26" s="48">
        <f>E6*C25</f>
        <v>127.39999999999999</v>
      </c>
      <c r="D26" s="48">
        <f>E6*D25</f>
        <v>145.6</v>
      </c>
      <c r="E26" s="47"/>
      <c r="F26" s="44"/>
      <c r="G26" s="183" t="s">
        <v>10</v>
      </c>
      <c r="H26" s="184"/>
      <c r="I26" s="185"/>
      <c r="J26" s="43">
        <f>C11*85%</f>
        <v>12.354749999999999</v>
      </c>
      <c r="K26" s="43">
        <f>C11*92%</f>
        <v>13.372200000000001</v>
      </c>
      <c r="L26" s="42">
        <f>1/24/$J26</f>
        <v>3.3725220394315277E-3</v>
      </c>
      <c r="M26" s="42">
        <f>1/24/$K26</f>
        <v>3.1159171016486935E-3</v>
      </c>
      <c r="N26" s="42">
        <f>$L26/10</f>
        <v>3.3725220394315275E-4</v>
      </c>
      <c r="O26" s="41">
        <f>$M26/10</f>
        <v>3.1159171016486935E-4</v>
      </c>
      <c r="R26" s="177"/>
      <c r="S26" s="177"/>
      <c r="T26" s="169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11.628</v>
      </c>
      <c r="K27" s="43">
        <f>C11*85%</f>
        <v>12.354749999999999</v>
      </c>
      <c r="L27" s="42">
        <f>1/24/$J27</f>
        <v>3.5833046668959979E-3</v>
      </c>
      <c r="M27" s="42">
        <f>1/24/$K27</f>
        <v>3.3725220394315277E-3</v>
      </c>
      <c r="N27" s="42">
        <f>$L27/10</f>
        <v>3.583304666895998E-4</v>
      </c>
      <c r="O27" s="41">
        <f>$M27/10</f>
        <v>3.3725220394315275E-4</v>
      </c>
      <c r="R27" s="177"/>
      <c r="S27" s="177"/>
      <c r="T27" s="169"/>
    </row>
    <row r="28" spans="1:20" ht="20" customHeight="1" thickBot="1" x14ac:dyDescent="0.25">
      <c r="A28" s="40" t="s">
        <v>7</v>
      </c>
      <c r="B28" s="39">
        <f>E6*B27</f>
        <v>145.6</v>
      </c>
      <c r="C28" s="39">
        <f>E6*C27</f>
        <v>154.69999999999999</v>
      </c>
      <c r="D28" s="39">
        <f>E6*D27</f>
        <v>163.80000000000001</v>
      </c>
      <c r="E28" s="31"/>
      <c r="F28" s="38"/>
      <c r="G28" s="189" t="s">
        <v>6</v>
      </c>
      <c r="H28" s="190"/>
      <c r="I28" s="191"/>
      <c r="J28" s="37">
        <f>C11*72%</f>
        <v>10.465199999999999</v>
      </c>
      <c r="K28" s="37">
        <f>C11*80%</f>
        <v>11.628</v>
      </c>
      <c r="L28" s="36">
        <f>1/24/$J28</f>
        <v>3.9814496298844421E-3</v>
      </c>
      <c r="M28" s="36">
        <f>1/24/$K28</f>
        <v>3.5833046668959979E-3</v>
      </c>
      <c r="N28" s="35">
        <f>$L28/10</f>
        <v>3.9814496298844421E-4</v>
      </c>
      <c r="O28" s="34">
        <f>$M28/10</f>
        <v>3.583304666895998E-4</v>
      </c>
      <c r="R28" s="177"/>
      <c r="S28" s="177"/>
      <c r="T28" s="169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168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169"/>
    </row>
    <row r="30" spans="1:20" ht="20" customHeight="1" thickBot="1" x14ac:dyDescent="0.25">
      <c r="A30" s="26" t="s">
        <v>2</v>
      </c>
      <c r="B30" s="25">
        <f>E6*B29</f>
        <v>163.80000000000001</v>
      </c>
      <c r="C30" s="25">
        <f>E6*C29</f>
        <v>172.9</v>
      </c>
      <c r="D30" s="25">
        <f>E6*D29</f>
        <v>182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34942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  <mergeCell ref="D7:E7"/>
    <mergeCell ref="M7:N7"/>
    <mergeCell ref="C8:E8"/>
    <mergeCell ref="L9:O9"/>
    <mergeCell ref="A10:C10"/>
    <mergeCell ref="L10:O10"/>
    <mergeCell ref="L11:O11"/>
    <mergeCell ref="L12:O12"/>
    <mergeCell ref="L13:O13"/>
    <mergeCell ref="A14:D14"/>
    <mergeCell ref="L14:O14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G26:I26"/>
    <mergeCell ref="R26:S26"/>
    <mergeCell ref="G27:I27"/>
    <mergeCell ref="R27:S27"/>
    <mergeCell ref="G28:I28"/>
    <mergeCell ref="R28:S28"/>
    <mergeCell ref="G29:I30"/>
    <mergeCell ref="J29:M30"/>
    <mergeCell ref="R29:S29"/>
    <mergeCell ref="R30:S30"/>
    <mergeCell ref="A31:B31"/>
    <mergeCell ref="J31:O31"/>
  </mergeCells>
  <conditionalFormatting sqref="G11">
    <cfRule type="expression" dxfId="1807" priority="26" stopIfTrue="1">
      <formula>IF($I11&gt;=0.9,TRUE,FALSE)</formula>
    </cfRule>
    <cfRule type="expression" dxfId="1806" priority="27" stopIfTrue="1">
      <formula>IF($I11&lt;0.9,TRUE,FALSE)</formula>
    </cfRule>
  </conditionalFormatting>
  <conditionalFormatting sqref="I3:I20">
    <cfRule type="cellIs" dxfId="1805" priority="21" stopIfTrue="1" operator="equal">
      <formula>0</formula>
    </cfRule>
    <cfRule type="cellIs" dxfId="1804" priority="22" stopIfTrue="1" operator="lessThan">
      <formula>0.6</formula>
    </cfRule>
    <cfRule type="cellIs" dxfId="1803" priority="23" stopIfTrue="1" operator="lessThan">
      <formula>0.8</formula>
    </cfRule>
    <cfRule type="cellIs" dxfId="1802" priority="24" stopIfTrue="1" operator="between">
      <formula>0.8</formula>
      <formula>0.899999999999999</formula>
    </cfRule>
    <cfRule type="cellIs" dxfId="1801" priority="25" stopIfTrue="1" operator="greaterThanOrEqual">
      <formula>0.9</formula>
    </cfRule>
  </conditionalFormatting>
  <conditionalFormatting sqref="H3:H20">
    <cfRule type="expression" dxfId="1800" priority="16" stopIfTrue="1">
      <formula>IF($I3=0,TRUE,FALSE)</formula>
    </cfRule>
    <cfRule type="expression" dxfId="1799" priority="17" stopIfTrue="1">
      <formula>IF($I3&lt;0.6,TRUE,FALSE)</formula>
    </cfRule>
    <cfRule type="expression" dxfId="1798" priority="18" stopIfTrue="1">
      <formula>IF($I3&lt;0.8,TRUE,FALSE)</formula>
    </cfRule>
    <cfRule type="expression" dxfId="1797" priority="19" stopIfTrue="1">
      <formula>IF($I3&lt;0.9,TRUE,FALSE)</formula>
    </cfRule>
    <cfRule type="expression" dxfId="1796" priority="20" stopIfTrue="1">
      <formula>IF($I3&gt;=0.9,TRUE,FALSE)</formula>
    </cfRule>
  </conditionalFormatting>
  <conditionalFormatting sqref="G3:G20">
    <cfRule type="expression" dxfId="1795" priority="11" stopIfTrue="1">
      <formula>IF($I3=0,TRUE,FALSE)</formula>
    </cfRule>
    <cfRule type="expression" dxfId="1794" priority="12" stopIfTrue="1">
      <formula>IF($I3&lt;0.6,TRUE,FALSE)</formula>
    </cfRule>
    <cfRule type="expression" dxfId="1793" priority="13" stopIfTrue="1">
      <formula>IF($I3&lt;0.8,TRUE,FALSE)</formula>
    </cfRule>
    <cfRule type="expression" dxfId="1792" priority="14" stopIfTrue="1">
      <formula>IF($I3&lt;0.9,TRUE,FALSE)</formula>
    </cfRule>
    <cfRule type="expression" dxfId="1791" priority="15" stopIfTrue="1">
      <formula>IF($I3&gt;=0.9,TRUE,FALSE)</formula>
    </cfRule>
  </conditionalFormatting>
  <conditionalFormatting sqref="J14">
    <cfRule type="expression" dxfId="1790" priority="28">
      <formula>IF(12&lt;0.51*C11,TRUE,FALSE)</formula>
    </cfRule>
    <cfRule type="expression" dxfId="1789" priority="29" stopIfTrue="1">
      <formula>IF(12&gt;1.07*C11,TRUE,FALSE)</formula>
    </cfRule>
    <cfRule type="expression" dxfId="1788" priority="30" stopIfTrue="1">
      <formula>IF(12&gt;=0.86*C11,TRUE,FALSE)</formula>
    </cfRule>
    <cfRule type="expression" dxfId="1787" priority="31" stopIfTrue="1">
      <formula>IF(12&lt;0.71*C11,TRUE,FALSE)</formula>
    </cfRule>
    <cfRule type="expression" dxfId="1786" priority="32" stopIfTrue="1">
      <formula>IF(12&lt;0.86*C11,TRUE,FALSE)</formula>
    </cfRule>
  </conditionalFormatting>
  <conditionalFormatting sqref="J19">
    <cfRule type="expression" dxfId="1785" priority="33" stopIfTrue="1">
      <formula>IF(7&gt;1.07*C11,TRUE,FALSE)</formula>
    </cfRule>
    <cfRule type="expression" dxfId="1784" priority="34" stopIfTrue="1">
      <formula>IF(7&gt;=0.86*C11,TRUE,FALSE)</formula>
    </cfRule>
    <cfRule type="expression" dxfId="1783" priority="35" stopIfTrue="1">
      <formula>IF(7&lt;0.51*C11,TRUE,FALSE)</formula>
    </cfRule>
    <cfRule type="expression" dxfId="1782" priority="36" stopIfTrue="1">
      <formula>IF(7&lt;0.71*C11,TRUE,FALSE)</formula>
    </cfRule>
    <cfRule type="expression" dxfId="1781" priority="37" stopIfTrue="1">
      <formula>IF(7&lt;0.86*C11,TRUE,FALSE)</formula>
    </cfRule>
  </conditionalFormatting>
  <conditionalFormatting sqref="J18">
    <cfRule type="expression" dxfId="1780" priority="38" stopIfTrue="1">
      <formula>IF(8&gt;1.07*C11,TRUE,FALSE)</formula>
    </cfRule>
    <cfRule type="expression" dxfId="1779" priority="39" stopIfTrue="1">
      <formula>IF(8&gt;=0.86*C11,TRUE,FALSE)</formula>
    </cfRule>
    <cfRule type="expression" dxfId="1778" priority="40" stopIfTrue="1">
      <formula>IF(8&lt;0.51*C11,TRUE,FALSE)</formula>
    </cfRule>
    <cfRule type="expression" dxfId="1777" priority="41" stopIfTrue="1">
      <formula>IF(8&lt;0.71*C11,TRUE,FALSE)</formula>
    </cfRule>
    <cfRule type="expression" dxfId="1776" priority="42" stopIfTrue="1">
      <formula>IF(8&lt;0.86*C11,TRUE,FALSE)</formula>
    </cfRule>
  </conditionalFormatting>
  <conditionalFormatting sqref="J17">
    <cfRule type="expression" dxfId="1775" priority="43" stopIfTrue="1">
      <formula>IF(9&gt;1.07*C11,TRUE,FALSE)</formula>
    </cfRule>
    <cfRule type="expression" dxfId="1774" priority="44" stopIfTrue="1">
      <formula>IF(9&gt;=0.86*C11,TRUE,FALSE)</formula>
    </cfRule>
    <cfRule type="expression" dxfId="1773" priority="45" stopIfTrue="1">
      <formula>IF(9&lt;0.51*C11,TRUE,FALSE)</formula>
    </cfRule>
    <cfRule type="expression" dxfId="1772" priority="46" stopIfTrue="1">
      <formula>IF(9&lt;0.71*C11,TRUE,FALSE)</formula>
    </cfRule>
    <cfRule type="expression" dxfId="1771" priority="47" stopIfTrue="1">
      <formula>IF(9&lt;0.86*C11,TRUE,FALSE)</formula>
    </cfRule>
  </conditionalFormatting>
  <conditionalFormatting sqref="J16">
    <cfRule type="expression" dxfId="1770" priority="48" stopIfTrue="1">
      <formula>IF(10&gt;1.07*C11,TRUE,FALSE)</formula>
    </cfRule>
    <cfRule type="expression" dxfId="1769" priority="49" stopIfTrue="1">
      <formula>IF(10&gt;=0.86*C11,TRUE,FALSE)</formula>
    </cfRule>
    <cfRule type="expression" dxfId="1768" priority="50" stopIfTrue="1">
      <formula>IF(10&lt;0.51*C11,TRUE,FALSE)</formula>
    </cfRule>
    <cfRule type="expression" dxfId="1767" priority="51" stopIfTrue="1">
      <formula>IF(10&lt;0.73*C11,TRUE,FALSE)</formula>
    </cfRule>
    <cfRule type="expression" dxfId="1766" priority="52" stopIfTrue="1">
      <formula>IF(10&lt;0.86*C11,TRUE,FALSE)</formula>
    </cfRule>
  </conditionalFormatting>
  <conditionalFormatting sqref="J15">
    <cfRule type="expression" dxfId="1765" priority="53" stopIfTrue="1">
      <formula>IF(11&gt;1.07*C11,TRUE,FALSE)</formula>
    </cfRule>
    <cfRule type="expression" dxfId="1764" priority="54" stopIfTrue="1">
      <formula>IF(11&gt;=0.86*C11,TRUE,FALSE)</formula>
    </cfRule>
    <cfRule type="expression" dxfId="1763" priority="55" stopIfTrue="1">
      <formula>IF(11&lt;0.51*C11,TRUE,FALSE)</formula>
    </cfRule>
    <cfRule type="expression" dxfId="1762" priority="56" stopIfTrue="1">
      <formula>IF(11&lt;0.71*C11,TRUE,FALSE)</formula>
    </cfRule>
    <cfRule type="expression" dxfId="1761" priority="57" stopIfTrue="1">
      <formula>IF(11&lt;0.86*C11,TRUE,FALSE)</formula>
    </cfRule>
  </conditionalFormatting>
  <conditionalFormatting sqref="J13">
    <cfRule type="expression" dxfId="1760" priority="58" stopIfTrue="1">
      <formula>IF(13&gt;1.07*C11,TRUE,FALSE)</formula>
    </cfRule>
    <cfRule type="expression" dxfId="1759" priority="59" stopIfTrue="1">
      <formula>IF(13&gt;=0.86*C11,TRUE,FALSE)</formula>
    </cfRule>
    <cfRule type="expression" dxfId="1758" priority="60" stopIfTrue="1">
      <formula>IF(13&lt;0.51*C11,TRUE,FALSE)</formula>
    </cfRule>
    <cfRule type="expression" dxfId="1757" priority="61" stopIfTrue="1">
      <formula>IF(13&lt;0.71*C11,TRUE,FALSE)</formula>
    </cfRule>
    <cfRule type="expression" dxfId="1756" priority="62" stopIfTrue="1">
      <formula>IF(13&lt;0.86*C11,TRUE,FALSE)</formula>
    </cfRule>
  </conditionalFormatting>
  <conditionalFormatting sqref="J12">
    <cfRule type="expression" dxfId="1755" priority="63" stopIfTrue="1">
      <formula>IF(14&gt;1.07*C11,TRUE,FALSE)</formula>
    </cfRule>
    <cfRule type="expression" dxfId="1754" priority="64" stopIfTrue="1">
      <formula>IF(14&gt;=0.86*C11,TRUE,FALSE)</formula>
    </cfRule>
    <cfRule type="expression" dxfId="1753" priority="65" stopIfTrue="1">
      <formula>IF(14&lt;0.51*C11,TRUE,FALSE)</formula>
    </cfRule>
    <cfRule type="expression" dxfId="1752" priority="66" stopIfTrue="1">
      <formula>IF(14&lt;0.71*C11,TRUE,FALSE)</formula>
    </cfRule>
    <cfRule type="expression" dxfId="1751" priority="67" stopIfTrue="1">
      <formula>IF(14&lt;0.86*C11,TRUE,FALSE)</formula>
    </cfRule>
  </conditionalFormatting>
  <conditionalFormatting sqref="J11">
    <cfRule type="expression" dxfId="1750" priority="68" stopIfTrue="1">
      <formula>IF(15&gt;1.07*C11,TRUE,FALSE)</formula>
    </cfRule>
    <cfRule type="expression" dxfId="1749" priority="69" stopIfTrue="1">
      <formula>IF(15&gt;=0.86*C11,TRUE,FALSE)</formula>
    </cfRule>
    <cfRule type="expression" dxfId="1748" priority="70">
      <formula>IF(15&lt;0.51*C11,TRUE,FALSE)</formula>
    </cfRule>
    <cfRule type="expression" dxfId="1747" priority="71" stopIfTrue="1">
      <formula>IF(15&lt;0.71*C11,TRUE,FALSE)</formula>
    </cfRule>
    <cfRule type="expression" dxfId="1746" priority="72" stopIfTrue="1">
      <formula>IF(15&lt;0.86*C11,TRUE,FALSE)</formula>
    </cfRule>
  </conditionalFormatting>
  <conditionalFormatting sqref="J10">
    <cfRule type="expression" dxfId="1745" priority="73">
      <formula>IF(16&lt;0.51*C11,TRUE,FALSE)</formula>
    </cfRule>
    <cfRule type="expression" dxfId="1744" priority="74" stopIfTrue="1">
      <formula>IF(16&gt;1.07*C11,TRUE,FALSE)</formula>
    </cfRule>
    <cfRule type="expression" dxfId="1743" priority="75" stopIfTrue="1">
      <formula>IF(16&gt;=0.86*C11,TRUE,FALSE)</formula>
    </cfRule>
    <cfRule type="expression" dxfId="1742" priority="76" stopIfTrue="1">
      <formula>IF(16&lt;0.71*C11,TRUE,FALSE)</formula>
    </cfRule>
    <cfRule type="expression" dxfId="1741" priority="77" stopIfTrue="1">
      <formula>IF(16&lt;0.86*C11,TRUE,FALSE)</formula>
    </cfRule>
  </conditionalFormatting>
  <conditionalFormatting sqref="J9">
    <cfRule type="expression" dxfId="1740" priority="78">
      <formula>IF(17&lt;0.51*C11,TRUE,FALSE)</formula>
    </cfRule>
    <cfRule type="expression" dxfId="1739" priority="79" stopIfTrue="1">
      <formula>IF(17&gt;1.07*C11,TRUE,FALSE)</formula>
    </cfRule>
    <cfRule type="expression" dxfId="1738" priority="80" stopIfTrue="1">
      <formula>IF(17&lt;0.71*C11,TRUE,FALSE)</formula>
    </cfRule>
    <cfRule type="expression" dxfId="1737" priority="81" stopIfTrue="1">
      <formula>IF(17&lt;0.86*C11,TRUE,FALSE)</formula>
    </cfRule>
    <cfRule type="expression" dxfId="1736" priority="82" stopIfTrue="1">
      <formula>IF(17&gt;=0.86*C11,TRUE,FALSE)</formula>
    </cfRule>
  </conditionalFormatting>
  <conditionalFormatting sqref="J8">
    <cfRule type="expression" dxfId="1735" priority="83" stopIfTrue="1">
      <formula>IF(18&gt;1.07*C11,TRUE,FALSE)</formula>
    </cfRule>
    <cfRule type="expression" dxfId="1734" priority="84" stopIfTrue="1">
      <formula>IF(18&gt;=0.86*C11,TRUE,FALSE)</formula>
    </cfRule>
    <cfRule type="expression" dxfId="1733" priority="85" stopIfTrue="1">
      <formula>IF(18&lt;0.51*C11,TRUE,FALSE)</formula>
    </cfRule>
    <cfRule type="expression" dxfId="1732" priority="86" stopIfTrue="1">
      <formula>IF(18&lt;0.71*C11,TRUE,FALSE)</formula>
    </cfRule>
    <cfRule type="expression" dxfId="1731" priority="87" stopIfTrue="1">
      <formula>IF(18&lt;0.86*C11,TRUE,FALSE)</formula>
    </cfRule>
  </conditionalFormatting>
  <conditionalFormatting sqref="J7">
    <cfRule type="expression" dxfId="1730" priority="88" stopIfTrue="1">
      <formula>IF(19&gt;1.07*C11,TRUE,FALSE)</formula>
    </cfRule>
    <cfRule type="expression" dxfId="1729" priority="89" stopIfTrue="1">
      <formula>IF(19&gt;=0.86*C11,TRUE,FALSE)</formula>
    </cfRule>
    <cfRule type="expression" dxfId="1728" priority="90" stopIfTrue="1">
      <formula>IF(19&lt;0.51*C11,TRUE,FALSE)</formula>
    </cfRule>
    <cfRule type="expression" dxfId="1727" priority="91" stopIfTrue="1">
      <formula>IF(19&lt;0.71*C11,TRUE,FALSE)</formula>
    </cfRule>
    <cfRule type="expression" dxfId="1726" priority="92" stopIfTrue="1">
      <formula>IF(19&lt;0.86*C11,TRUE,FALSE)</formula>
    </cfRule>
  </conditionalFormatting>
  <conditionalFormatting sqref="J6">
    <cfRule type="expression" dxfId="1725" priority="93" stopIfTrue="1">
      <formula>IF(20&gt;1.07*C11,TRUE,FALSE)</formula>
    </cfRule>
    <cfRule type="expression" dxfId="1724" priority="94" stopIfTrue="1">
      <formula>IF(20&gt;=0.86*C11,TRUE,FALSE)</formula>
    </cfRule>
    <cfRule type="expression" dxfId="1723" priority="95" stopIfTrue="1">
      <formula>IF(20&lt;0.71*C11,TRUE,FALSE)</formula>
    </cfRule>
    <cfRule type="expression" dxfId="1722" priority="96" stopIfTrue="1">
      <formula>IF(20&lt;0.86*C11,TRUE,FALSE)</formula>
    </cfRule>
  </conditionalFormatting>
  <conditionalFormatting sqref="J5">
    <cfRule type="expression" dxfId="1721" priority="97" stopIfTrue="1">
      <formula>IF(21&gt;1.07*C11,TRUE,FALSE)</formula>
    </cfRule>
    <cfRule type="expression" dxfId="1720" priority="98" stopIfTrue="1">
      <formula>IF(21&gt;=0.86*C11,TRUE,FALSE)</formula>
    </cfRule>
    <cfRule type="expression" dxfId="1719" priority="99" stopIfTrue="1">
      <formula>IF(21&lt;0.71*C11,TRUE,FALSE)</formula>
    </cfRule>
    <cfRule type="expression" dxfId="1718" priority="100" stopIfTrue="1">
      <formula>IF(21&lt;0.86*C11,TRUE,FALSE)</formula>
    </cfRule>
  </conditionalFormatting>
  <conditionalFormatting sqref="J4">
    <cfRule type="expression" dxfId="1717" priority="101" stopIfTrue="1">
      <formula>IF(22&gt;1.07*C11,TRUE,FALSE)</formula>
    </cfRule>
    <cfRule type="expression" dxfId="1716" priority="102" stopIfTrue="1">
      <formula>IF(22&gt;=0.86*C11,TRUE,FALSE)</formula>
    </cfRule>
    <cfRule type="expression" dxfId="1715" priority="103" stopIfTrue="1">
      <formula>IF(22&lt;0.71*C11,TRUE,FALSE)</formula>
    </cfRule>
    <cfRule type="expression" dxfId="1714" priority="104" stopIfTrue="1">
      <formula>IF(22&lt;0.86*C11,TRUE,FALSE)</formula>
    </cfRule>
  </conditionalFormatting>
  <conditionalFormatting sqref="J3">
    <cfRule type="expression" dxfId="1713" priority="105" stopIfTrue="1">
      <formula>IF(23&gt;1.07*C11,TRUE,FALSE)</formula>
    </cfRule>
    <cfRule type="expression" dxfId="1712" priority="106" stopIfTrue="1">
      <formula>IF(23&gt;=0.86*C11,TRUE,FALSE)</formula>
    </cfRule>
    <cfRule type="expression" dxfId="1711" priority="107" stopIfTrue="1">
      <formula>IF(23&lt;0.71*C11,TRUE,FALSE)</formula>
    </cfRule>
    <cfRule type="expression" dxfId="1710" priority="108" stopIfTrue="1">
      <formula>IF(23&lt;0.86*C11,TRUE,FALSE)</formula>
    </cfRule>
  </conditionalFormatting>
  <conditionalFormatting sqref="J20">
    <cfRule type="expression" dxfId="1709" priority="109" stopIfTrue="1">
      <formula>IF(6&gt;1.07*C11,TRUE,FALSE)</formula>
    </cfRule>
    <cfRule type="expression" dxfId="1708" priority="110" stopIfTrue="1">
      <formula>IF(6&gt;=0.86*C11,TRUE,FALSE)</formula>
    </cfRule>
    <cfRule type="expression" dxfId="1707" priority="111" stopIfTrue="1">
      <formula>IF(6&lt;0.55*C11,TRUE,FALSE)</formula>
    </cfRule>
    <cfRule type="expression" dxfId="1706" priority="112" stopIfTrue="1">
      <formula>IF(6&lt;0.71*C11,TRUE,FALSE)</formula>
    </cfRule>
    <cfRule type="expression" dxfId="1705" priority="113" stopIfTrue="1">
      <formula>IF(6&lt;0.86*C11,TRUE,FALSE)</formula>
    </cfRule>
  </conditionalFormatting>
  <conditionalFormatting sqref="B8">
    <cfRule type="cellIs" dxfId="1704" priority="6" stopIfTrue="1" operator="equal">
      <formula>0</formula>
    </cfRule>
    <cfRule type="cellIs" dxfId="1703" priority="7" stopIfTrue="1" operator="lessThan">
      <formula>18.5</formula>
    </cfRule>
    <cfRule type="cellIs" dxfId="1702" priority="8" stopIfTrue="1" operator="lessThan">
      <formula>25</formula>
    </cfRule>
    <cfRule type="cellIs" dxfId="1701" priority="9" stopIfTrue="1" operator="between">
      <formula>30</formula>
      <formula>0.899999999999999</formula>
    </cfRule>
    <cfRule type="cellIs" dxfId="1700" priority="10" stopIfTrue="1" operator="greaterThanOrEqual">
      <formula>30</formula>
    </cfRule>
  </conditionalFormatting>
  <conditionalFormatting sqref="C8">
    <cfRule type="cellIs" dxfId="1699" priority="1" stopIfTrue="1" operator="equal">
      <formula>0</formula>
    </cfRule>
    <cfRule type="cellIs" dxfId="1698" priority="2" stopIfTrue="1" operator="lessThan">
      <formula>18.5</formula>
    </cfRule>
    <cfRule type="cellIs" dxfId="1697" priority="3" stopIfTrue="1" operator="lessThan">
      <formula>25</formula>
    </cfRule>
    <cfRule type="cellIs" dxfId="1696" priority="4" stopIfTrue="1" operator="between">
      <formula>30</formula>
      <formula>0.899999999999999</formula>
    </cfRule>
    <cfRule type="cellIs" dxfId="1695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1" sqref="H11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118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119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54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25131</v>
      </c>
      <c r="C5" s="149" t="s">
        <v>65</v>
      </c>
      <c r="D5" s="149"/>
      <c r="E5" s="148">
        <f ca="1">IF(B4="M",220-YEAR(A32)+YEAR(A33),226-YEAR(A32)+YEAR(A33))</f>
        <v>172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/>
      <c r="B6" s="140">
        <v>13.8</v>
      </c>
      <c r="C6" s="145" t="s">
        <v>59</v>
      </c>
      <c r="D6" s="145"/>
      <c r="E6" s="144">
        <v>187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1.69</v>
      </c>
      <c r="C7" s="139" t="s">
        <v>53</v>
      </c>
      <c r="D7" s="227">
        <v>54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18.906901018871892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13.11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45.884999999999998</v>
      </c>
      <c r="F12" s="88"/>
      <c r="G12" s="101">
        <v>9</v>
      </c>
      <c r="H12" s="100">
        <v>187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184</v>
      </c>
      <c r="I13" s="99">
        <f>(H13/E6)</f>
        <v>0.98395721925133695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179</v>
      </c>
      <c r="I14" s="99">
        <f>(H14/E6)</f>
        <v>0.95721925133689845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170</v>
      </c>
      <c r="I15" s="99">
        <f>(H15/E6)</f>
        <v>0.90909090909090906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159</v>
      </c>
      <c r="I16" s="99">
        <f>(H16/E6)</f>
        <v>0.85026737967914434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6.3564708873633359E-3</v>
      </c>
      <c r="C17" s="103">
        <f>IF(B17,3600*2/(HOUR(B17)*3600+MINUTE(B17)*60+SECOND(B17)),TEXT(,""))</f>
        <v>13.114754098360656</v>
      </c>
      <c r="D17" s="102" t="str">
        <f>IF(B17,TEXT(B17/2,"mm:ss"),TEXT(,""))</f>
        <v>04:35</v>
      </c>
      <c r="E17" s="89"/>
      <c r="F17" s="88"/>
      <c r="G17" s="101">
        <v>4</v>
      </c>
      <c r="H17" s="100">
        <v>157</v>
      </c>
      <c r="I17" s="99">
        <f>(H17/E6)</f>
        <v>0.83957219251336901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0:51:16</v>
      </c>
      <c r="C18" s="103">
        <f>IF(B17,3600*10/(HOUR(B18)*3600+MINUTE(B18)*60+SECOND(B18)),TEXT(,""))</f>
        <v>11.703511053315994</v>
      </c>
      <c r="D18" s="102" t="str">
        <f>IF(B17,TEXT(B18/10,"mm:ss"),TEXT(,""))</f>
        <v>05:08</v>
      </c>
      <c r="E18" s="89"/>
      <c r="F18" s="88"/>
      <c r="G18" s="101">
        <v>3</v>
      </c>
      <c r="H18" s="111">
        <v>148</v>
      </c>
      <c r="I18" s="99">
        <f>(H18/E6)</f>
        <v>0.79144385026737973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1:58:50</v>
      </c>
      <c r="C19" s="103">
        <f>IF(B17,C18-1.1,TEXT(,""))</f>
        <v>10.603511053315994</v>
      </c>
      <c r="D19" s="102" t="str">
        <f>IF(B17,TEXT(B19/21,"mm:ss"),TEXT(,""))</f>
        <v>05:40</v>
      </c>
      <c r="E19" s="89"/>
      <c r="F19" s="88"/>
      <c r="G19" s="101">
        <v>2</v>
      </c>
      <c r="H19" s="100">
        <v>140</v>
      </c>
      <c r="I19" s="99">
        <f>(H19/E6)</f>
        <v>0.74866310160427807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4:26:24</v>
      </c>
      <c r="C20" s="91">
        <f>IF(B17,C19-1.1,TEXT(,""))</f>
        <v>9.5035110533159948</v>
      </c>
      <c r="D20" s="90" t="str">
        <f>IF(B17,TEXT(B20/42.195,"mm:ss"),TEXT(,""))</f>
        <v>06:19</v>
      </c>
      <c r="E20" s="89"/>
      <c r="F20" s="88"/>
      <c r="G20" s="87">
        <v>1</v>
      </c>
      <c r="H20" s="86">
        <v>123</v>
      </c>
      <c r="I20" s="85">
        <f>(H20/E6)</f>
        <v>0.65775401069518713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REVENCU</v>
      </c>
      <c r="B24" s="194" t="str">
        <f>B3</f>
        <v>Nicole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13.11</v>
      </c>
      <c r="K25" s="199"/>
      <c r="L25" s="200">
        <f>1/24/$J25</f>
        <v>3.178235443681668E-3</v>
      </c>
      <c r="M25" s="199"/>
      <c r="N25" s="200">
        <f>$L25/10</f>
        <v>3.1782354436816682E-4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112.2</v>
      </c>
      <c r="C26" s="48">
        <f>E6*C25</f>
        <v>130.9</v>
      </c>
      <c r="D26" s="48">
        <f>E6*D25</f>
        <v>149.6</v>
      </c>
      <c r="E26" s="47"/>
      <c r="F26" s="44"/>
      <c r="G26" s="183" t="s">
        <v>10</v>
      </c>
      <c r="H26" s="184"/>
      <c r="I26" s="185"/>
      <c r="J26" s="43">
        <f>C11*85%</f>
        <v>11.1435</v>
      </c>
      <c r="K26" s="43">
        <f>C11*92%</f>
        <v>12.061199999999999</v>
      </c>
      <c r="L26" s="42">
        <f>1/24/$J26</f>
        <v>3.7391005219784327E-3</v>
      </c>
      <c r="M26" s="42">
        <f>1/24/$K26</f>
        <v>3.4546037431322477E-3</v>
      </c>
      <c r="N26" s="42">
        <f>$L26/10</f>
        <v>3.7391005219784325E-4</v>
      </c>
      <c r="O26" s="41">
        <f>$M26/10</f>
        <v>3.4546037431322475E-4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10.488</v>
      </c>
      <c r="K27" s="43">
        <f>C11*85%</f>
        <v>11.1435</v>
      </c>
      <c r="L27" s="42">
        <f>1/24/$J27</f>
        <v>3.9727943046020849E-3</v>
      </c>
      <c r="M27" s="42">
        <f>1/24/$K27</f>
        <v>3.7391005219784327E-3</v>
      </c>
      <c r="N27" s="42">
        <f>$L27/10</f>
        <v>3.972794304602085E-4</v>
      </c>
      <c r="O27" s="41">
        <f>$M27/10</f>
        <v>3.7391005219784325E-4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149.6</v>
      </c>
      <c r="C28" s="39">
        <f>E6*C27</f>
        <v>158.94999999999999</v>
      </c>
      <c r="D28" s="39">
        <f>E6*D27</f>
        <v>168.3</v>
      </c>
      <c r="E28" s="31"/>
      <c r="F28" s="38"/>
      <c r="G28" s="189" t="s">
        <v>6</v>
      </c>
      <c r="H28" s="190"/>
      <c r="I28" s="191"/>
      <c r="J28" s="37">
        <f>C11*72%</f>
        <v>9.4391999999999996</v>
      </c>
      <c r="K28" s="37">
        <f>C11*80%</f>
        <v>10.488</v>
      </c>
      <c r="L28" s="36">
        <f>1/24/$J28</f>
        <v>4.4142158940023166E-3</v>
      </c>
      <c r="M28" s="36">
        <f>1/24/$K28</f>
        <v>3.9727943046020849E-3</v>
      </c>
      <c r="N28" s="35">
        <f>$L28/10</f>
        <v>4.4142158940023164E-4</v>
      </c>
      <c r="O28" s="34">
        <f>$M28/10</f>
        <v>3.972794304602085E-4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168.3</v>
      </c>
      <c r="C30" s="25">
        <f>E6*C29</f>
        <v>177.65</v>
      </c>
      <c r="D30" s="25">
        <f>E6*D29</f>
        <v>187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25131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694" priority="26" stopIfTrue="1">
      <formula>IF($I11&gt;=0.9,TRUE,FALSE)</formula>
    </cfRule>
    <cfRule type="expression" dxfId="1693" priority="27" stopIfTrue="1">
      <formula>IF($I11&lt;0.9,TRUE,FALSE)</formula>
    </cfRule>
  </conditionalFormatting>
  <conditionalFormatting sqref="I3:I20">
    <cfRule type="cellIs" dxfId="1692" priority="21" stopIfTrue="1" operator="equal">
      <formula>0</formula>
    </cfRule>
    <cfRule type="cellIs" dxfId="1691" priority="22" stopIfTrue="1" operator="lessThan">
      <formula>0.6</formula>
    </cfRule>
    <cfRule type="cellIs" dxfId="1690" priority="23" stopIfTrue="1" operator="lessThan">
      <formula>0.8</formula>
    </cfRule>
    <cfRule type="cellIs" dxfId="1689" priority="24" stopIfTrue="1" operator="between">
      <formula>0.8</formula>
      <formula>0.899999999999999</formula>
    </cfRule>
    <cfRule type="cellIs" dxfId="1688" priority="25" stopIfTrue="1" operator="greaterThanOrEqual">
      <formula>0.9</formula>
    </cfRule>
  </conditionalFormatting>
  <conditionalFormatting sqref="H3:H20">
    <cfRule type="expression" dxfId="1687" priority="16" stopIfTrue="1">
      <formula>IF($I3=0,TRUE,FALSE)</formula>
    </cfRule>
    <cfRule type="expression" dxfId="1686" priority="17" stopIfTrue="1">
      <formula>IF($I3&lt;0.6,TRUE,FALSE)</formula>
    </cfRule>
    <cfRule type="expression" dxfId="1685" priority="18" stopIfTrue="1">
      <formula>IF($I3&lt;0.8,TRUE,FALSE)</formula>
    </cfRule>
    <cfRule type="expression" dxfId="1684" priority="19" stopIfTrue="1">
      <formula>IF($I3&lt;0.9,TRUE,FALSE)</formula>
    </cfRule>
    <cfRule type="expression" dxfId="1683" priority="20" stopIfTrue="1">
      <formula>IF($I3&gt;=0.9,TRUE,FALSE)</formula>
    </cfRule>
  </conditionalFormatting>
  <conditionalFormatting sqref="G3:G20">
    <cfRule type="expression" dxfId="1682" priority="11" stopIfTrue="1">
      <formula>IF($I3=0,TRUE,FALSE)</formula>
    </cfRule>
    <cfRule type="expression" dxfId="1681" priority="12" stopIfTrue="1">
      <formula>IF($I3&lt;0.6,TRUE,FALSE)</formula>
    </cfRule>
    <cfRule type="expression" dxfId="1680" priority="13" stopIfTrue="1">
      <formula>IF($I3&lt;0.8,TRUE,FALSE)</formula>
    </cfRule>
    <cfRule type="expression" dxfId="1679" priority="14" stopIfTrue="1">
      <formula>IF($I3&lt;0.9,TRUE,FALSE)</formula>
    </cfRule>
    <cfRule type="expression" dxfId="1678" priority="15" stopIfTrue="1">
      <formula>IF($I3&gt;=0.9,TRUE,FALSE)</formula>
    </cfRule>
  </conditionalFormatting>
  <conditionalFormatting sqref="J14">
    <cfRule type="expression" dxfId="1677" priority="28">
      <formula>IF(12&lt;0.51*C11,TRUE,FALSE)</formula>
    </cfRule>
    <cfRule type="expression" dxfId="1676" priority="29" stopIfTrue="1">
      <formula>IF(12&gt;1.07*C11,TRUE,FALSE)</formula>
    </cfRule>
    <cfRule type="expression" dxfId="1675" priority="30" stopIfTrue="1">
      <formula>IF(12&gt;=0.86*C11,TRUE,FALSE)</formula>
    </cfRule>
    <cfRule type="expression" dxfId="1674" priority="31" stopIfTrue="1">
      <formula>IF(12&lt;0.71*C11,TRUE,FALSE)</formula>
    </cfRule>
    <cfRule type="expression" dxfId="1673" priority="32" stopIfTrue="1">
      <formula>IF(12&lt;0.86*C11,TRUE,FALSE)</formula>
    </cfRule>
  </conditionalFormatting>
  <conditionalFormatting sqref="J19">
    <cfRule type="expression" dxfId="1672" priority="33" stopIfTrue="1">
      <formula>IF(7&gt;1.07*C11,TRUE,FALSE)</formula>
    </cfRule>
    <cfRule type="expression" dxfId="1671" priority="34" stopIfTrue="1">
      <formula>IF(7&gt;=0.86*C11,TRUE,FALSE)</formula>
    </cfRule>
    <cfRule type="expression" dxfId="1670" priority="35" stopIfTrue="1">
      <formula>IF(7&lt;0.51*C11,TRUE,FALSE)</formula>
    </cfRule>
    <cfRule type="expression" dxfId="1669" priority="36" stopIfTrue="1">
      <formula>IF(7&lt;0.71*C11,TRUE,FALSE)</formula>
    </cfRule>
    <cfRule type="expression" dxfId="1668" priority="37" stopIfTrue="1">
      <formula>IF(7&lt;0.86*C11,TRUE,FALSE)</formula>
    </cfRule>
  </conditionalFormatting>
  <conditionalFormatting sqref="J18">
    <cfRule type="expression" dxfId="1667" priority="38" stopIfTrue="1">
      <formula>IF(8&gt;1.07*C11,TRUE,FALSE)</formula>
    </cfRule>
    <cfRule type="expression" dxfId="1666" priority="39" stopIfTrue="1">
      <formula>IF(8&gt;=0.86*C11,TRUE,FALSE)</formula>
    </cfRule>
    <cfRule type="expression" dxfId="1665" priority="40" stopIfTrue="1">
      <formula>IF(8&lt;0.51*C11,TRUE,FALSE)</formula>
    </cfRule>
    <cfRule type="expression" dxfId="1664" priority="41" stopIfTrue="1">
      <formula>IF(8&lt;0.71*C11,TRUE,FALSE)</formula>
    </cfRule>
    <cfRule type="expression" dxfId="1663" priority="42" stopIfTrue="1">
      <formula>IF(8&lt;0.86*C11,TRUE,FALSE)</formula>
    </cfRule>
  </conditionalFormatting>
  <conditionalFormatting sqref="J17">
    <cfRule type="expression" dxfId="1662" priority="43" stopIfTrue="1">
      <formula>IF(9&gt;1.07*C11,TRUE,FALSE)</formula>
    </cfRule>
    <cfRule type="expression" dxfId="1661" priority="44" stopIfTrue="1">
      <formula>IF(9&gt;=0.86*C11,TRUE,FALSE)</formula>
    </cfRule>
    <cfRule type="expression" dxfId="1660" priority="45" stopIfTrue="1">
      <formula>IF(9&lt;0.51*C11,TRUE,FALSE)</formula>
    </cfRule>
    <cfRule type="expression" dxfId="1659" priority="46" stopIfTrue="1">
      <formula>IF(9&lt;0.71*C11,TRUE,FALSE)</formula>
    </cfRule>
    <cfRule type="expression" dxfId="1658" priority="47" stopIfTrue="1">
      <formula>IF(9&lt;0.86*C11,TRUE,FALSE)</formula>
    </cfRule>
  </conditionalFormatting>
  <conditionalFormatting sqref="J16">
    <cfRule type="expression" dxfId="1657" priority="48" stopIfTrue="1">
      <formula>IF(10&gt;1.07*C11,TRUE,FALSE)</formula>
    </cfRule>
    <cfRule type="expression" dxfId="1656" priority="49" stopIfTrue="1">
      <formula>IF(10&gt;=0.86*C11,TRUE,FALSE)</formula>
    </cfRule>
    <cfRule type="expression" dxfId="1655" priority="50" stopIfTrue="1">
      <formula>IF(10&lt;0.51*C11,TRUE,FALSE)</formula>
    </cfRule>
    <cfRule type="expression" dxfId="1654" priority="51" stopIfTrue="1">
      <formula>IF(10&lt;0.73*C11,TRUE,FALSE)</formula>
    </cfRule>
    <cfRule type="expression" dxfId="1653" priority="52" stopIfTrue="1">
      <formula>IF(10&lt;0.86*C11,TRUE,FALSE)</formula>
    </cfRule>
  </conditionalFormatting>
  <conditionalFormatting sqref="J15">
    <cfRule type="expression" dxfId="1652" priority="53" stopIfTrue="1">
      <formula>IF(11&gt;1.07*C11,TRUE,FALSE)</formula>
    </cfRule>
    <cfRule type="expression" dxfId="1651" priority="54" stopIfTrue="1">
      <formula>IF(11&gt;=0.86*C11,TRUE,FALSE)</formula>
    </cfRule>
    <cfRule type="expression" dxfId="1650" priority="55" stopIfTrue="1">
      <formula>IF(11&lt;0.51*C11,TRUE,FALSE)</formula>
    </cfRule>
    <cfRule type="expression" dxfId="1649" priority="56" stopIfTrue="1">
      <formula>IF(11&lt;0.71*C11,TRUE,FALSE)</formula>
    </cfRule>
    <cfRule type="expression" dxfId="1648" priority="57" stopIfTrue="1">
      <formula>IF(11&lt;0.86*C11,TRUE,FALSE)</formula>
    </cfRule>
  </conditionalFormatting>
  <conditionalFormatting sqref="J13">
    <cfRule type="expression" dxfId="1647" priority="58" stopIfTrue="1">
      <formula>IF(13&gt;1.07*C11,TRUE,FALSE)</formula>
    </cfRule>
    <cfRule type="expression" dxfId="1646" priority="59" stopIfTrue="1">
      <formula>IF(13&gt;=0.86*C11,TRUE,FALSE)</formula>
    </cfRule>
    <cfRule type="expression" dxfId="1645" priority="60" stopIfTrue="1">
      <formula>IF(13&lt;0.51*C11,TRUE,FALSE)</formula>
    </cfRule>
    <cfRule type="expression" dxfId="1644" priority="61" stopIfTrue="1">
      <formula>IF(13&lt;0.71*C11,TRUE,FALSE)</formula>
    </cfRule>
    <cfRule type="expression" dxfId="1643" priority="62" stopIfTrue="1">
      <formula>IF(13&lt;0.86*C11,TRUE,FALSE)</formula>
    </cfRule>
  </conditionalFormatting>
  <conditionalFormatting sqref="J12">
    <cfRule type="expression" dxfId="1642" priority="63" stopIfTrue="1">
      <formula>IF(14&gt;1.07*C11,TRUE,FALSE)</formula>
    </cfRule>
    <cfRule type="expression" dxfId="1641" priority="64" stopIfTrue="1">
      <formula>IF(14&gt;=0.86*C11,TRUE,FALSE)</formula>
    </cfRule>
    <cfRule type="expression" dxfId="1640" priority="65" stopIfTrue="1">
      <formula>IF(14&lt;0.51*C11,TRUE,FALSE)</formula>
    </cfRule>
    <cfRule type="expression" dxfId="1639" priority="66" stopIfTrue="1">
      <formula>IF(14&lt;0.71*C11,TRUE,FALSE)</formula>
    </cfRule>
    <cfRule type="expression" dxfId="1638" priority="67" stopIfTrue="1">
      <formula>IF(14&lt;0.86*C11,TRUE,FALSE)</formula>
    </cfRule>
  </conditionalFormatting>
  <conditionalFormatting sqref="J11">
    <cfRule type="expression" dxfId="1637" priority="68" stopIfTrue="1">
      <formula>IF(15&gt;1.07*C11,TRUE,FALSE)</formula>
    </cfRule>
    <cfRule type="expression" dxfId="1636" priority="69" stopIfTrue="1">
      <formula>IF(15&gt;=0.86*C11,TRUE,FALSE)</formula>
    </cfRule>
    <cfRule type="expression" dxfId="1635" priority="70">
      <formula>IF(15&lt;0.51*C11,TRUE,FALSE)</formula>
    </cfRule>
    <cfRule type="expression" dxfId="1634" priority="71" stopIfTrue="1">
      <formula>IF(15&lt;0.71*C11,TRUE,FALSE)</formula>
    </cfRule>
    <cfRule type="expression" dxfId="1633" priority="72" stopIfTrue="1">
      <formula>IF(15&lt;0.86*C11,TRUE,FALSE)</formula>
    </cfRule>
  </conditionalFormatting>
  <conditionalFormatting sqref="J10">
    <cfRule type="expression" dxfId="1632" priority="73">
      <formula>IF(16&lt;0.51*C11,TRUE,FALSE)</formula>
    </cfRule>
    <cfRule type="expression" dxfId="1631" priority="74" stopIfTrue="1">
      <formula>IF(16&gt;1.07*C11,TRUE,FALSE)</formula>
    </cfRule>
    <cfRule type="expression" dxfId="1630" priority="75" stopIfTrue="1">
      <formula>IF(16&gt;=0.86*C11,TRUE,FALSE)</formula>
    </cfRule>
    <cfRule type="expression" dxfId="1629" priority="76" stopIfTrue="1">
      <formula>IF(16&lt;0.71*C11,TRUE,FALSE)</formula>
    </cfRule>
    <cfRule type="expression" dxfId="1628" priority="77" stopIfTrue="1">
      <formula>IF(16&lt;0.86*C11,TRUE,FALSE)</formula>
    </cfRule>
  </conditionalFormatting>
  <conditionalFormatting sqref="J9">
    <cfRule type="expression" dxfId="1627" priority="78">
      <formula>IF(17&lt;0.51*C11,TRUE,FALSE)</formula>
    </cfRule>
    <cfRule type="expression" dxfId="1626" priority="79" stopIfTrue="1">
      <formula>IF(17&gt;1.07*C11,TRUE,FALSE)</formula>
    </cfRule>
    <cfRule type="expression" dxfId="1625" priority="80" stopIfTrue="1">
      <formula>IF(17&lt;0.71*C11,TRUE,FALSE)</formula>
    </cfRule>
    <cfRule type="expression" dxfId="1624" priority="81" stopIfTrue="1">
      <formula>IF(17&lt;0.86*C11,TRUE,FALSE)</formula>
    </cfRule>
    <cfRule type="expression" dxfId="1623" priority="82" stopIfTrue="1">
      <formula>IF(17&gt;=0.86*C11,TRUE,FALSE)</formula>
    </cfRule>
  </conditionalFormatting>
  <conditionalFormatting sqref="J8">
    <cfRule type="expression" dxfId="1622" priority="83" stopIfTrue="1">
      <formula>IF(18&gt;1.07*C11,TRUE,FALSE)</formula>
    </cfRule>
    <cfRule type="expression" dxfId="1621" priority="84" stopIfTrue="1">
      <formula>IF(18&gt;=0.86*C11,TRUE,FALSE)</formula>
    </cfRule>
    <cfRule type="expression" dxfId="1620" priority="85" stopIfTrue="1">
      <formula>IF(18&lt;0.51*C11,TRUE,FALSE)</formula>
    </cfRule>
    <cfRule type="expression" dxfId="1619" priority="86" stopIfTrue="1">
      <formula>IF(18&lt;0.71*C11,TRUE,FALSE)</formula>
    </cfRule>
    <cfRule type="expression" dxfId="1618" priority="87" stopIfTrue="1">
      <formula>IF(18&lt;0.86*C11,TRUE,FALSE)</formula>
    </cfRule>
  </conditionalFormatting>
  <conditionalFormatting sqref="J7">
    <cfRule type="expression" dxfId="1617" priority="88" stopIfTrue="1">
      <formula>IF(19&gt;1.07*C11,TRUE,FALSE)</formula>
    </cfRule>
    <cfRule type="expression" dxfId="1616" priority="89" stopIfTrue="1">
      <formula>IF(19&gt;=0.86*C11,TRUE,FALSE)</formula>
    </cfRule>
    <cfRule type="expression" dxfId="1615" priority="90" stopIfTrue="1">
      <formula>IF(19&lt;0.51*C11,TRUE,FALSE)</formula>
    </cfRule>
    <cfRule type="expression" dxfId="1614" priority="91" stopIfTrue="1">
      <formula>IF(19&lt;0.71*C11,TRUE,FALSE)</formula>
    </cfRule>
    <cfRule type="expression" dxfId="1613" priority="92" stopIfTrue="1">
      <formula>IF(19&lt;0.86*C11,TRUE,FALSE)</formula>
    </cfRule>
  </conditionalFormatting>
  <conditionalFormatting sqref="J6">
    <cfRule type="expression" dxfId="1612" priority="93" stopIfTrue="1">
      <formula>IF(20&gt;1.07*C11,TRUE,FALSE)</formula>
    </cfRule>
    <cfRule type="expression" dxfId="1611" priority="94" stopIfTrue="1">
      <formula>IF(20&gt;=0.86*C11,TRUE,FALSE)</formula>
    </cfRule>
    <cfRule type="expression" dxfId="1610" priority="95" stopIfTrue="1">
      <formula>IF(20&lt;0.71*C11,TRUE,FALSE)</formula>
    </cfRule>
    <cfRule type="expression" dxfId="1609" priority="96" stopIfTrue="1">
      <formula>IF(20&lt;0.86*C11,TRUE,FALSE)</formula>
    </cfRule>
  </conditionalFormatting>
  <conditionalFormatting sqref="J5">
    <cfRule type="expression" dxfId="1608" priority="97" stopIfTrue="1">
      <formula>IF(21&gt;1.07*C11,TRUE,FALSE)</formula>
    </cfRule>
    <cfRule type="expression" dxfId="1607" priority="98" stopIfTrue="1">
      <formula>IF(21&gt;=0.86*C11,TRUE,FALSE)</formula>
    </cfRule>
    <cfRule type="expression" dxfId="1606" priority="99" stopIfTrue="1">
      <formula>IF(21&lt;0.71*C11,TRUE,FALSE)</formula>
    </cfRule>
    <cfRule type="expression" dxfId="1605" priority="100" stopIfTrue="1">
      <formula>IF(21&lt;0.86*C11,TRUE,FALSE)</formula>
    </cfRule>
  </conditionalFormatting>
  <conditionalFormatting sqref="J4">
    <cfRule type="expression" dxfId="1604" priority="101" stopIfTrue="1">
      <formula>IF(22&gt;1.07*C11,TRUE,FALSE)</formula>
    </cfRule>
    <cfRule type="expression" dxfId="1603" priority="102" stopIfTrue="1">
      <formula>IF(22&gt;=0.86*C11,TRUE,FALSE)</formula>
    </cfRule>
    <cfRule type="expression" dxfId="1602" priority="103" stopIfTrue="1">
      <formula>IF(22&lt;0.71*C11,TRUE,FALSE)</formula>
    </cfRule>
    <cfRule type="expression" dxfId="1601" priority="104" stopIfTrue="1">
      <formula>IF(22&lt;0.86*C11,TRUE,FALSE)</formula>
    </cfRule>
  </conditionalFormatting>
  <conditionalFormatting sqref="J3">
    <cfRule type="expression" dxfId="1600" priority="105" stopIfTrue="1">
      <formula>IF(23&gt;1.07*C11,TRUE,FALSE)</formula>
    </cfRule>
    <cfRule type="expression" dxfId="1599" priority="106" stopIfTrue="1">
      <formula>IF(23&gt;=0.86*C11,TRUE,FALSE)</formula>
    </cfRule>
    <cfRule type="expression" dxfId="1598" priority="107" stopIfTrue="1">
      <formula>IF(23&lt;0.71*C11,TRUE,FALSE)</formula>
    </cfRule>
    <cfRule type="expression" dxfId="1597" priority="108" stopIfTrue="1">
      <formula>IF(23&lt;0.86*C11,TRUE,FALSE)</formula>
    </cfRule>
  </conditionalFormatting>
  <conditionalFormatting sqref="J20">
    <cfRule type="expression" dxfId="1596" priority="109" stopIfTrue="1">
      <formula>IF(6&gt;1.07*C11,TRUE,FALSE)</formula>
    </cfRule>
    <cfRule type="expression" dxfId="1595" priority="110" stopIfTrue="1">
      <formula>IF(6&gt;=0.86*C11,TRUE,FALSE)</formula>
    </cfRule>
    <cfRule type="expression" dxfId="1594" priority="111" stopIfTrue="1">
      <formula>IF(6&lt;0.55*C11,TRUE,FALSE)</formula>
    </cfRule>
    <cfRule type="expression" dxfId="1593" priority="112" stopIfTrue="1">
      <formula>IF(6&lt;0.71*C11,TRUE,FALSE)</formula>
    </cfRule>
    <cfRule type="expression" dxfId="1592" priority="113" stopIfTrue="1">
      <formula>IF(6&lt;0.86*C11,TRUE,FALSE)</formula>
    </cfRule>
  </conditionalFormatting>
  <conditionalFormatting sqref="B8">
    <cfRule type="cellIs" dxfId="1591" priority="6" stopIfTrue="1" operator="equal">
      <formula>0</formula>
    </cfRule>
    <cfRule type="cellIs" dxfId="1590" priority="7" stopIfTrue="1" operator="lessThan">
      <formula>18.5</formula>
    </cfRule>
    <cfRule type="cellIs" dxfId="1589" priority="8" stopIfTrue="1" operator="lessThan">
      <formula>25</formula>
    </cfRule>
    <cfRule type="cellIs" dxfId="1588" priority="9" stopIfTrue="1" operator="between">
      <formula>30</formula>
      <formula>0.899999999999999</formula>
    </cfRule>
    <cfRule type="cellIs" dxfId="1587" priority="10" stopIfTrue="1" operator="greaterThanOrEqual">
      <formula>30</formula>
    </cfRule>
  </conditionalFormatting>
  <conditionalFormatting sqref="C8">
    <cfRule type="cellIs" dxfId="1586" priority="1" stopIfTrue="1" operator="equal">
      <formula>0</formula>
    </cfRule>
    <cfRule type="cellIs" dxfId="1585" priority="2" stopIfTrue="1" operator="lessThan">
      <formula>18.5</formula>
    </cfRule>
    <cfRule type="cellIs" dxfId="1584" priority="3" stopIfTrue="1" operator="lessThan">
      <formula>25</formula>
    </cfRule>
    <cfRule type="cellIs" dxfId="1583" priority="4" stopIfTrue="1" operator="between">
      <formula>30</formula>
      <formula>0.899999999999999</formula>
    </cfRule>
    <cfRule type="cellIs" dxfId="1582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116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117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51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25957</v>
      </c>
      <c r="C5" s="149" t="s">
        <v>65</v>
      </c>
      <c r="D5" s="149"/>
      <c r="E5" s="148">
        <f ca="1">IF(B4="M",220-YEAR(A32)+YEAR(A33),226-YEAR(A32)+YEAR(A33))</f>
        <v>175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/>
      <c r="B6" s="140">
        <v>14</v>
      </c>
      <c r="C6" s="145" t="s">
        <v>59</v>
      </c>
      <c r="D6" s="145"/>
      <c r="E6" s="144">
        <v>160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1.69</v>
      </c>
      <c r="C7" s="139" t="s">
        <v>53</v>
      </c>
      <c r="D7" s="227">
        <v>66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23.1084345786212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13.299999999999999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46.55</v>
      </c>
      <c r="F12" s="88"/>
      <c r="G12" s="101">
        <v>9</v>
      </c>
      <c r="H12" s="100">
        <v>160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155</v>
      </c>
      <c r="I13" s="99">
        <f>(H13/E6)</f>
        <v>0.96875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151</v>
      </c>
      <c r="I14" s="99">
        <f>(H14/E6)</f>
        <v>0.94374999999999998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145</v>
      </c>
      <c r="I15" s="99">
        <f>(H15/E6)</f>
        <v>0.90625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132</v>
      </c>
      <c r="I16" s="99">
        <f>(H16/E6)</f>
        <v>0.82499999999999996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6.265664160401003E-3</v>
      </c>
      <c r="C17" s="103">
        <f>IF(B17,3600*2/(HOUR(B17)*3600+MINUTE(B17)*60+SECOND(B17)),TEXT(,""))</f>
        <v>13.308687615526802</v>
      </c>
      <c r="D17" s="102" t="str">
        <f>IF(B17,TEXT(B17/2,"mm:ss"),TEXT(,""))</f>
        <v>04:31</v>
      </c>
      <c r="E17" s="89"/>
      <c r="F17" s="88"/>
      <c r="G17" s="101">
        <v>4</v>
      </c>
      <c r="H17" s="100">
        <v>125</v>
      </c>
      <c r="I17" s="99">
        <f>(H17/E6)</f>
        <v>0.78125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0:50:32</v>
      </c>
      <c r="C18" s="103">
        <f>IF(B17,3600*10/(HOUR(B18)*3600+MINUTE(B18)*60+SECOND(B18)),TEXT(,""))</f>
        <v>11.87335092348285</v>
      </c>
      <c r="D18" s="102" t="str">
        <f>IF(B17,TEXT(B18/10,"mm:ss"),TEXT(,""))</f>
        <v>05:03</v>
      </c>
      <c r="E18" s="89"/>
      <c r="F18" s="88"/>
      <c r="G18" s="101">
        <v>3</v>
      </c>
      <c r="H18" s="111">
        <v>117</v>
      </c>
      <c r="I18" s="99">
        <f>(H18/E6)</f>
        <v>0.73124999999999996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1:56:57</v>
      </c>
      <c r="C19" s="103">
        <f>IF(B17,C18-1.1,TEXT(,""))</f>
        <v>10.77335092348285</v>
      </c>
      <c r="D19" s="102" t="str">
        <f>IF(B17,TEXT(B19/21,"mm:ss"),TEXT(,""))</f>
        <v>05:34</v>
      </c>
      <c r="E19" s="89"/>
      <c r="F19" s="88"/>
      <c r="G19" s="101">
        <v>2</v>
      </c>
      <c r="H19" s="100">
        <v>106</v>
      </c>
      <c r="I19" s="99">
        <f>(H19/E6)</f>
        <v>0.66249999999999998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4:21:43</v>
      </c>
      <c r="C20" s="91">
        <f>IF(B17,C19-1.1,TEXT(,""))</f>
        <v>9.6733509234828503</v>
      </c>
      <c r="D20" s="90" t="str">
        <f>IF(B17,TEXT(B20/42.195,"mm:ss"),TEXT(,""))</f>
        <v>06:12</v>
      </c>
      <c r="E20" s="89"/>
      <c r="F20" s="88"/>
      <c r="G20" s="87">
        <v>1</v>
      </c>
      <c r="H20" s="86">
        <v>97</v>
      </c>
      <c r="I20" s="85">
        <f>(H20/E6)</f>
        <v>0.60624999999999996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DEHAYE</v>
      </c>
      <c r="B24" s="194" t="str">
        <f>B3</f>
        <v>Anne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13.299999999999999</v>
      </c>
      <c r="K25" s="199"/>
      <c r="L25" s="200">
        <f>1/24/$J25</f>
        <v>3.1328320802005015E-3</v>
      </c>
      <c r="M25" s="199"/>
      <c r="N25" s="200">
        <f>$L25/10</f>
        <v>3.1328320802005016E-4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96</v>
      </c>
      <c r="C26" s="48">
        <f>E6*C25</f>
        <v>112</v>
      </c>
      <c r="D26" s="48">
        <f>E6*D25</f>
        <v>128</v>
      </c>
      <c r="E26" s="47"/>
      <c r="F26" s="44"/>
      <c r="G26" s="183" t="s">
        <v>10</v>
      </c>
      <c r="H26" s="184"/>
      <c r="I26" s="185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128</v>
      </c>
      <c r="C28" s="39">
        <f>E6*C27</f>
        <v>136</v>
      </c>
      <c r="D28" s="39">
        <f>E6*D27</f>
        <v>144</v>
      </c>
      <c r="E28" s="31"/>
      <c r="F28" s="38"/>
      <c r="G28" s="189" t="s">
        <v>6</v>
      </c>
      <c r="H28" s="190"/>
      <c r="I28" s="191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144</v>
      </c>
      <c r="C30" s="25">
        <f>E6*C29</f>
        <v>152</v>
      </c>
      <c r="D30" s="25">
        <f>E6*D29</f>
        <v>160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25957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581" priority="26" stopIfTrue="1">
      <formula>IF($I11&gt;=0.9,TRUE,FALSE)</formula>
    </cfRule>
    <cfRule type="expression" dxfId="1580" priority="27" stopIfTrue="1">
      <formula>IF($I11&lt;0.9,TRUE,FALSE)</formula>
    </cfRule>
  </conditionalFormatting>
  <conditionalFormatting sqref="I3:I20">
    <cfRule type="cellIs" dxfId="1579" priority="21" stopIfTrue="1" operator="equal">
      <formula>0</formula>
    </cfRule>
    <cfRule type="cellIs" dxfId="1578" priority="22" stopIfTrue="1" operator="lessThan">
      <formula>0.6</formula>
    </cfRule>
    <cfRule type="cellIs" dxfId="1577" priority="23" stopIfTrue="1" operator="lessThan">
      <formula>0.8</formula>
    </cfRule>
    <cfRule type="cellIs" dxfId="1576" priority="24" stopIfTrue="1" operator="between">
      <formula>0.8</formula>
      <formula>0.899999999999999</formula>
    </cfRule>
    <cfRule type="cellIs" dxfId="1575" priority="25" stopIfTrue="1" operator="greaterThanOrEqual">
      <formula>0.9</formula>
    </cfRule>
  </conditionalFormatting>
  <conditionalFormatting sqref="H3:H20">
    <cfRule type="expression" dxfId="1574" priority="16" stopIfTrue="1">
      <formula>IF($I3=0,TRUE,FALSE)</formula>
    </cfRule>
    <cfRule type="expression" dxfId="1573" priority="17" stopIfTrue="1">
      <formula>IF($I3&lt;0.6,TRUE,FALSE)</formula>
    </cfRule>
    <cfRule type="expression" dxfId="1572" priority="18" stopIfTrue="1">
      <formula>IF($I3&lt;0.8,TRUE,FALSE)</formula>
    </cfRule>
    <cfRule type="expression" dxfId="1571" priority="19" stopIfTrue="1">
      <formula>IF($I3&lt;0.9,TRUE,FALSE)</formula>
    </cfRule>
    <cfRule type="expression" dxfId="1570" priority="20" stopIfTrue="1">
      <formula>IF($I3&gt;=0.9,TRUE,FALSE)</formula>
    </cfRule>
  </conditionalFormatting>
  <conditionalFormatting sqref="G3:G20">
    <cfRule type="expression" dxfId="1569" priority="11" stopIfTrue="1">
      <formula>IF($I3=0,TRUE,FALSE)</formula>
    </cfRule>
    <cfRule type="expression" dxfId="1568" priority="12" stopIfTrue="1">
      <formula>IF($I3&lt;0.6,TRUE,FALSE)</formula>
    </cfRule>
    <cfRule type="expression" dxfId="1567" priority="13" stopIfTrue="1">
      <formula>IF($I3&lt;0.8,TRUE,FALSE)</formula>
    </cfRule>
    <cfRule type="expression" dxfId="1566" priority="14" stopIfTrue="1">
      <formula>IF($I3&lt;0.9,TRUE,FALSE)</formula>
    </cfRule>
    <cfRule type="expression" dxfId="1565" priority="15" stopIfTrue="1">
      <formula>IF($I3&gt;=0.9,TRUE,FALSE)</formula>
    </cfRule>
  </conditionalFormatting>
  <conditionalFormatting sqref="J14">
    <cfRule type="expression" dxfId="1564" priority="28">
      <formula>IF(12&lt;0.51*C11,TRUE,FALSE)</formula>
    </cfRule>
    <cfRule type="expression" dxfId="1563" priority="29" stopIfTrue="1">
      <formula>IF(12&gt;1.07*C11,TRUE,FALSE)</formula>
    </cfRule>
    <cfRule type="expression" dxfId="1562" priority="30" stopIfTrue="1">
      <formula>IF(12&gt;=0.86*C11,TRUE,FALSE)</formula>
    </cfRule>
    <cfRule type="expression" dxfId="1561" priority="31" stopIfTrue="1">
      <formula>IF(12&lt;0.71*C11,TRUE,FALSE)</formula>
    </cfRule>
    <cfRule type="expression" dxfId="1560" priority="32" stopIfTrue="1">
      <formula>IF(12&lt;0.86*C11,TRUE,FALSE)</formula>
    </cfRule>
  </conditionalFormatting>
  <conditionalFormatting sqref="J19">
    <cfRule type="expression" dxfId="1559" priority="33" stopIfTrue="1">
      <formula>IF(7&gt;1.07*C11,TRUE,FALSE)</formula>
    </cfRule>
    <cfRule type="expression" dxfId="1558" priority="34" stopIfTrue="1">
      <formula>IF(7&gt;=0.86*C11,TRUE,FALSE)</formula>
    </cfRule>
    <cfRule type="expression" dxfId="1557" priority="35" stopIfTrue="1">
      <formula>IF(7&lt;0.51*C11,TRUE,FALSE)</formula>
    </cfRule>
    <cfRule type="expression" dxfId="1556" priority="36" stopIfTrue="1">
      <formula>IF(7&lt;0.71*C11,TRUE,FALSE)</formula>
    </cfRule>
    <cfRule type="expression" dxfId="1555" priority="37" stopIfTrue="1">
      <formula>IF(7&lt;0.86*C11,TRUE,FALSE)</formula>
    </cfRule>
  </conditionalFormatting>
  <conditionalFormatting sqref="J18">
    <cfRule type="expression" dxfId="1554" priority="38" stopIfTrue="1">
      <formula>IF(8&gt;1.07*C11,TRUE,FALSE)</formula>
    </cfRule>
    <cfRule type="expression" dxfId="1553" priority="39" stopIfTrue="1">
      <formula>IF(8&gt;=0.86*C11,TRUE,FALSE)</formula>
    </cfRule>
    <cfRule type="expression" dxfId="1552" priority="40" stopIfTrue="1">
      <formula>IF(8&lt;0.51*C11,TRUE,FALSE)</formula>
    </cfRule>
    <cfRule type="expression" dxfId="1551" priority="41" stopIfTrue="1">
      <formula>IF(8&lt;0.71*C11,TRUE,FALSE)</formula>
    </cfRule>
    <cfRule type="expression" dxfId="1550" priority="42" stopIfTrue="1">
      <formula>IF(8&lt;0.86*C11,TRUE,FALSE)</formula>
    </cfRule>
  </conditionalFormatting>
  <conditionalFormatting sqref="J17">
    <cfRule type="expression" dxfId="1549" priority="43" stopIfTrue="1">
      <formula>IF(9&gt;1.07*C11,TRUE,FALSE)</formula>
    </cfRule>
    <cfRule type="expression" dxfId="1548" priority="44" stopIfTrue="1">
      <formula>IF(9&gt;=0.86*C11,TRUE,FALSE)</formula>
    </cfRule>
    <cfRule type="expression" dxfId="1547" priority="45" stopIfTrue="1">
      <formula>IF(9&lt;0.51*C11,TRUE,FALSE)</formula>
    </cfRule>
    <cfRule type="expression" dxfId="1546" priority="46" stopIfTrue="1">
      <formula>IF(9&lt;0.71*C11,TRUE,FALSE)</formula>
    </cfRule>
    <cfRule type="expression" dxfId="1545" priority="47" stopIfTrue="1">
      <formula>IF(9&lt;0.86*C11,TRUE,FALSE)</formula>
    </cfRule>
  </conditionalFormatting>
  <conditionalFormatting sqref="J16">
    <cfRule type="expression" dxfId="1544" priority="48" stopIfTrue="1">
      <formula>IF(10&gt;1.07*C11,TRUE,FALSE)</formula>
    </cfRule>
    <cfRule type="expression" dxfId="1543" priority="49" stopIfTrue="1">
      <formula>IF(10&gt;=0.86*C11,TRUE,FALSE)</formula>
    </cfRule>
    <cfRule type="expression" dxfId="1542" priority="50" stopIfTrue="1">
      <formula>IF(10&lt;0.51*C11,TRUE,FALSE)</formula>
    </cfRule>
    <cfRule type="expression" dxfId="1541" priority="51" stopIfTrue="1">
      <formula>IF(10&lt;0.73*C11,TRUE,FALSE)</formula>
    </cfRule>
    <cfRule type="expression" dxfId="1540" priority="52" stopIfTrue="1">
      <formula>IF(10&lt;0.86*C11,TRUE,FALSE)</formula>
    </cfRule>
  </conditionalFormatting>
  <conditionalFormatting sqref="J15">
    <cfRule type="expression" dxfId="1539" priority="53" stopIfTrue="1">
      <formula>IF(11&gt;1.07*C11,TRUE,FALSE)</formula>
    </cfRule>
    <cfRule type="expression" dxfId="1538" priority="54" stopIfTrue="1">
      <formula>IF(11&gt;=0.86*C11,TRUE,FALSE)</formula>
    </cfRule>
    <cfRule type="expression" dxfId="1537" priority="55" stopIfTrue="1">
      <formula>IF(11&lt;0.51*C11,TRUE,FALSE)</formula>
    </cfRule>
    <cfRule type="expression" dxfId="1536" priority="56" stopIfTrue="1">
      <formula>IF(11&lt;0.71*C11,TRUE,FALSE)</formula>
    </cfRule>
    <cfRule type="expression" dxfId="1535" priority="57" stopIfTrue="1">
      <formula>IF(11&lt;0.86*C11,TRUE,FALSE)</formula>
    </cfRule>
  </conditionalFormatting>
  <conditionalFormatting sqref="J13">
    <cfRule type="expression" dxfId="1534" priority="58" stopIfTrue="1">
      <formula>IF(13&gt;1.07*C11,TRUE,FALSE)</formula>
    </cfRule>
    <cfRule type="expression" dxfId="1533" priority="59" stopIfTrue="1">
      <formula>IF(13&gt;=0.86*C11,TRUE,FALSE)</formula>
    </cfRule>
    <cfRule type="expression" dxfId="1532" priority="60" stopIfTrue="1">
      <formula>IF(13&lt;0.51*C11,TRUE,FALSE)</formula>
    </cfRule>
    <cfRule type="expression" dxfId="1531" priority="61" stopIfTrue="1">
      <formula>IF(13&lt;0.71*C11,TRUE,FALSE)</formula>
    </cfRule>
    <cfRule type="expression" dxfId="1530" priority="62" stopIfTrue="1">
      <formula>IF(13&lt;0.86*C11,TRUE,FALSE)</formula>
    </cfRule>
  </conditionalFormatting>
  <conditionalFormatting sqref="J12">
    <cfRule type="expression" dxfId="1529" priority="63" stopIfTrue="1">
      <formula>IF(14&gt;1.07*C11,TRUE,FALSE)</formula>
    </cfRule>
    <cfRule type="expression" dxfId="1528" priority="64" stopIfTrue="1">
      <formula>IF(14&gt;=0.86*C11,TRUE,FALSE)</formula>
    </cfRule>
    <cfRule type="expression" dxfId="1527" priority="65" stopIfTrue="1">
      <formula>IF(14&lt;0.51*C11,TRUE,FALSE)</formula>
    </cfRule>
    <cfRule type="expression" dxfId="1526" priority="66" stopIfTrue="1">
      <formula>IF(14&lt;0.71*C11,TRUE,FALSE)</formula>
    </cfRule>
    <cfRule type="expression" dxfId="1525" priority="67" stopIfTrue="1">
      <formula>IF(14&lt;0.86*C11,TRUE,FALSE)</formula>
    </cfRule>
  </conditionalFormatting>
  <conditionalFormatting sqref="J11">
    <cfRule type="expression" dxfId="1524" priority="68" stopIfTrue="1">
      <formula>IF(15&gt;1.07*C11,TRUE,FALSE)</formula>
    </cfRule>
    <cfRule type="expression" dxfId="1523" priority="69" stopIfTrue="1">
      <formula>IF(15&gt;=0.86*C11,TRUE,FALSE)</formula>
    </cfRule>
    <cfRule type="expression" dxfId="1522" priority="70">
      <formula>IF(15&lt;0.51*C11,TRUE,FALSE)</formula>
    </cfRule>
    <cfRule type="expression" dxfId="1521" priority="71" stopIfTrue="1">
      <formula>IF(15&lt;0.71*C11,TRUE,FALSE)</formula>
    </cfRule>
    <cfRule type="expression" dxfId="1520" priority="72" stopIfTrue="1">
      <formula>IF(15&lt;0.86*C11,TRUE,FALSE)</formula>
    </cfRule>
  </conditionalFormatting>
  <conditionalFormatting sqref="J10">
    <cfRule type="expression" dxfId="1519" priority="73">
      <formula>IF(16&lt;0.51*C11,TRUE,FALSE)</formula>
    </cfRule>
    <cfRule type="expression" dxfId="1518" priority="74" stopIfTrue="1">
      <formula>IF(16&gt;1.07*C11,TRUE,FALSE)</formula>
    </cfRule>
    <cfRule type="expression" dxfId="1517" priority="75" stopIfTrue="1">
      <formula>IF(16&gt;=0.86*C11,TRUE,FALSE)</formula>
    </cfRule>
    <cfRule type="expression" dxfId="1516" priority="76" stopIfTrue="1">
      <formula>IF(16&lt;0.71*C11,TRUE,FALSE)</formula>
    </cfRule>
    <cfRule type="expression" dxfId="1515" priority="77" stopIfTrue="1">
      <formula>IF(16&lt;0.86*C11,TRUE,FALSE)</formula>
    </cfRule>
  </conditionalFormatting>
  <conditionalFormatting sqref="J9">
    <cfRule type="expression" dxfId="1514" priority="78">
      <formula>IF(17&lt;0.51*C11,TRUE,FALSE)</formula>
    </cfRule>
    <cfRule type="expression" dxfId="1513" priority="79" stopIfTrue="1">
      <formula>IF(17&gt;1.07*C11,TRUE,FALSE)</formula>
    </cfRule>
    <cfRule type="expression" dxfId="1512" priority="80" stopIfTrue="1">
      <formula>IF(17&lt;0.71*C11,TRUE,FALSE)</formula>
    </cfRule>
    <cfRule type="expression" dxfId="1511" priority="81" stopIfTrue="1">
      <formula>IF(17&lt;0.86*C11,TRUE,FALSE)</formula>
    </cfRule>
    <cfRule type="expression" dxfId="1510" priority="82" stopIfTrue="1">
      <formula>IF(17&gt;=0.86*C11,TRUE,FALSE)</formula>
    </cfRule>
  </conditionalFormatting>
  <conditionalFormatting sqref="J8">
    <cfRule type="expression" dxfId="1509" priority="83" stopIfTrue="1">
      <formula>IF(18&gt;1.07*C11,TRUE,FALSE)</formula>
    </cfRule>
    <cfRule type="expression" dxfId="1508" priority="84" stopIfTrue="1">
      <formula>IF(18&gt;=0.86*C11,TRUE,FALSE)</formula>
    </cfRule>
    <cfRule type="expression" dxfId="1507" priority="85" stopIfTrue="1">
      <formula>IF(18&lt;0.51*C11,TRUE,FALSE)</formula>
    </cfRule>
    <cfRule type="expression" dxfId="1506" priority="86" stopIfTrue="1">
      <formula>IF(18&lt;0.71*C11,TRUE,FALSE)</formula>
    </cfRule>
    <cfRule type="expression" dxfId="1505" priority="87" stopIfTrue="1">
      <formula>IF(18&lt;0.86*C11,TRUE,FALSE)</formula>
    </cfRule>
  </conditionalFormatting>
  <conditionalFormatting sqref="J7">
    <cfRule type="expression" dxfId="1504" priority="88" stopIfTrue="1">
      <formula>IF(19&gt;1.07*C11,TRUE,FALSE)</formula>
    </cfRule>
    <cfRule type="expression" dxfId="1503" priority="89" stopIfTrue="1">
      <formula>IF(19&gt;=0.86*C11,TRUE,FALSE)</formula>
    </cfRule>
    <cfRule type="expression" dxfId="1502" priority="90" stopIfTrue="1">
      <formula>IF(19&lt;0.51*C11,TRUE,FALSE)</formula>
    </cfRule>
    <cfRule type="expression" dxfId="1501" priority="91" stopIfTrue="1">
      <formula>IF(19&lt;0.71*C11,TRUE,FALSE)</formula>
    </cfRule>
    <cfRule type="expression" dxfId="1500" priority="92" stopIfTrue="1">
      <formula>IF(19&lt;0.86*C11,TRUE,FALSE)</formula>
    </cfRule>
  </conditionalFormatting>
  <conditionalFormatting sqref="J6">
    <cfRule type="expression" dxfId="1499" priority="93" stopIfTrue="1">
      <formula>IF(20&gt;1.07*C11,TRUE,FALSE)</formula>
    </cfRule>
    <cfRule type="expression" dxfId="1498" priority="94" stopIfTrue="1">
      <formula>IF(20&gt;=0.86*C11,TRUE,FALSE)</formula>
    </cfRule>
    <cfRule type="expression" dxfId="1497" priority="95" stopIfTrue="1">
      <formula>IF(20&lt;0.71*C11,TRUE,FALSE)</formula>
    </cfRule>
    <cfRule type="expression" dxfId="1496" priority="96" stopIfTrue="1">
      <formula>IF(20&lt;0.86*C11,TRUE,FALSE)</formula>
    </cfRule>
  </conditionalFormatting>
  <conditionalFormatting sqref="J5">
    <cfRule type="expression" dxfId="1495" priority="97" stopIfTrue="1">
      <formula>IF(21&gt;1.07*C11,TRUE,FALSE)</formula>
    </cfRule>
    <cfRule type="expression" dxfId="1494" priority="98" stopIfTrue="1">
      <formula>IF(21&gt;=0.86*C11,TRUE,FALSE)</formula>
    </cfRule>
    <cfRule type="expression" dxfId="1493" priority="99" stopIfTrue="1">
      <formula>IF(21&lt;0.71*C11,TRUE,FALSE)</formula>
    </cfRule>
    <cfRule type="expression" dxfId="1492" priority="100" stopIfTrue="1">
      <formula>IF(21&lt;0.86*C11,TRUE,FALSE)</formula>
    </cfRule>
  </conditionalFormatting>
  <conditionalFormatting sqref="J4">
    <cfRule type="expression" dxfId="1491" priority="101" stopIfTrue="1">
      <formula>IF(22&gt;1.07*C11,TRUE,FALSE)</formula>
    </cfRule>
    <cfRule type="expression" dxfId="1490" priority="102" stopIfTrue="1">
      <formula>IF(22&gt;=0.86*C11,TRUE,FALSE)</formula>
    </cfRule>
    <cfRule type="expression" dxfId="1489" priority="103" stopIfTrue="1">
      <formula>IF(22&lt;0.71*C11,TRUE,FALSE)</formula>
    </cfRule>
    <cfRule type="expression" dxfId="1488" priority="104" stopIfTrue="1">
      <formula>IF(22&lt;0.86*C11,TRUE,FALSE)</formula>
    </cfRule>
  </conditionalFormatting>
  <conditionalFormatting sqref="J3">
    <cfRule type="expression" dxfId="1487" priority="105" stopIfTrue="1">
      <formula>IF(23&gt;1.07*C11,TRUE,FALSE)</formula>
    </cfRule>
    <cfRule type="expression" dxfId="1486" priority="106" stopIfTrue="1">
      <formula>IF(23&gt;=0.86*C11,TRUE,FALSE)</formula>
    </cfRule>
    <cfRule type="expression" dxfId="1485" priority="107" stopIfTrue="1">
      <formula>IF(23&lt;0.71*C11,TRUE,FALSE)</formula>
    </cfRule>
    <cfRule type="expression" dxfId="1484" priority="108" stopIfTrue="1">
      <formula>IF(23&lt;0.86*C11,TRUE,FALSE)</formula>
    </cfRule>
  </conditionalFormatting>
  <conditionalFormatting sqref="J20">
    <cfRule type="expression" dxfId="1483" priority="109" stopIfTrue="1">
      <formula>IF(6&gt;1.07*C11,TRUE,FALSE)</formula>
    </cfRule>
    <cfRule type="expression" dxfId="1482" priority="110" stopIfTrue="1">
      <formula>IF(6&gt;=0.86*C11,TRUE,FALSE)</formula>
    </cfRule>
    <cfRule type="expression" dxfId="1481" priority="111" stopIfTrue="1">
      <formula>IF(6&lt;0.55*C11,TRUE,FALSE)</formula>
    </cfRule>
    <cfRule type="expression" dxfId="1480" priority="112" stopIfTrue="1">
      <formula>IF(6&lt;0.71*C11,TRUE,FALSE)</formula>
    </cfRule>
    <cfRule type="expression" dxfId="1479" priority="113" stopIfTrue="1">
      <formula>IF(6&lt;0.86*C11,TRUE,FALSE)</formula>
    </cfRule>
  </conditionalFormatting>
  <conditionalFormatting sqref="B8">
    <cfRule type="cellIs" dxfId="1478" priority="6" stopIfTrue="1" operator="equal">
      <formula>0</formula>
    </cfRule>
    <cfRule type="cellIs" dxfId="1477" priority="7" stopIfTrue="1" operator="lessThan">
      <formula>18.5</formula>
    </cfRule>
    <cfRule type="cellIs" dxfId="1476" priority="8" stopIfTrue="1" operator="lessThan">
      <formula>25</formula>
    </cfRule>
    <cfRule type="cellIs" dxfId="1475" priority="9" stopIfTrue="1" operator="between">
      <formula>30</formula>
      <formula>0.899999999999999</formula>
    </cfRule>
    <cfRule type="cellIs" dxfId="1474" priority="10" stopIfTrue="1" operator="greaterThanOrEqual">
      <formula>30</formula>
    </cfRule>
  </conditionalFormatting>
  <conditionalFormatting sqref="C8">
    <cfRule type="cellIs" dxfId="1473" priority="1" stopIfTrue="1" operator="equal">
      <formula>0</formula>
    </cfRule>
    <cfRule type="cellIs" dxfId="1472" priority="2" stopIfTrue="1" operator="lessThan">
      <formula>18.5</formula>
    </cfRule>
    <cfRule type="cellIs" dxfId="1471" priority="3" stopIfTrue="1" operator="lessThan">
      <formula>25</formula>
    </cfRule>
    <cfRule type="cellIs" dxfId="1470" priority="4" stopIfTrue="1" operator="between">
      <formula>30</formula>
      <formula>0.899999999999999</formula>
    </cfRule>
    <cfRule type="cellIs" dxfId="1469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114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115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32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33091</v>
      </c>
      <c r="C5" s="149" t="s">
        <v>65</v>
      </c>
      <c r="D5" s="149"/>
      <c r="E5" s="148">
        <f ca="1">IF(B4="M",220-YEAR(A32)+YEAR(A33),226-YEAR(A32)+YEAR(A33))</f>
        <v>194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15.7</v>
      </c>
      <c r="C6" s="145" t="s">
        <v>59</v>
      </c>
      <c r="D6" s="145"/>
      <c r="E6" s="144">
        <v>211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/>
      <c r="C7" s="139" t="s">
        <v>53</v>
      </c>
      <c r="D7" s="227"/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 t="e">
        <f>D7/(B7*B7)</f>
        <v>#DIV/0!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211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14.914999999999999</v>
      </c>
      <c r="F11" s="88"/>
      <c r="G11" s="101">
        <v>10</v>
      </c>
      <c r="H11" s="100">
        <v>209</v>
      </c>
      <c r="I11" s="99">
        <f>(H11/E6)</f>
        <v>0.99052132701421802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52.202500000000001</v>
      </c>
      <c r="F12" s="88"/>
      <c r="G12" s="101">
        <v>9</v>
      </c>
      <c r="H12" s="100">
        <v>204</v>
      </c>
      <c r="I12" s="99">
        <f>(H12/E6)</f>
        <v>0.96682464454976302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198</v>
      </c>
      <c r="I13" s="99">
        <f>(H13/E6)</f>
        <v>0.93838862559241709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194</v>
      </c>
      <c r="I14" s="99">
        <f>(H14/E6)</f>
        <v>0.91943127962085303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187</v>
      </c>
      <c r="I15" s="99">
        <f>(H15/E6)</f>
        <v>0.88625592417061616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179</v>
      </c>
      <c r="I16" s="99">
        <f>(H16/E6)</f>
        <v>0.84834123222748814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5.5872164487652254E-3</v>
      </c>
      <c r="C17" s="103">
        <f>IF(B17,3600*2/(HOUR(B17)*3600+MINUTE(B17)*60+SECOND(B17)),TEXT(,""))</f>
        <v>14.906832298136646</v>
      </c>
      <c r="D17" s="102" t="str">
        <f>IF(B17,TEXT(B17/2,"mm:ss"),TEXT(,""))</f>
        <v>04:01</v>
      </c>
      <c r="E17" s="89"/>
      <c r="F17" s="88"/>
      <c r="G17" s="101">
        <v>4</v>
      </c>
      <c r="H17" s="100">
        <v>175</v>
      </c>
      <c r="I17" s="99">
        <f>(H17/E6)</f>
        <v>0.82938388625592419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0:45:03</v>
      </c>
      <c r="C18" s="103">
        <f>IF(B17,3600*10/(HOUR(B18)*3600+MINUTE(B18)*60+SECOND(B18)),TEXT(,""))</f>
        <v>13.318534961154272</v>
      </c>
      <c r="D18" s="102" t="str">
        <f>IF(B17,TEXT(B18/10,"mm:ss"),TEXT(,""))</f>
        <v>04:30</v>
      </c>
      <c r="E18" s="89"/>
      <c r="F18" s="88"/>
      <c r="G18" s="101">
        <v>3</v>
      </c>
      <c r="H18" s="111">
        <v>164</v>
      </c>
      <c r="I18" s="99">
        <f>(H18/E6)</f>
        <v>0.77725118483412325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1:43:07</v>
      </c>
      <c r="C19" s="103">
        <f>IF(B17,C18-1.1,TEXT(,""))</f>
        <v>12.218534961154273</v>
      </c>
      <c r="D19" s="102" t="str">
        <f>IF(B17,TEXT(B19/21,"mm:ss"),TEXT(,""))</f>
        <v>04:55</v>
      </c>
      <c r="E19" s="89"/>
      <c r="F19" s="88"/>
      <c r="G19" s="101">
        <v>2</v>
      </c>
      <c r="H19" s="100">
        <v>157</v>
      </c>
      <c r="I19" s="99">
        <f>(H19/E6)</f>
        <v>0.74407582938388628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3:47:42</v>
      </c>
      <c r="C20" s="91">
        <f>IF(B17,C19-1.1,TEXT(,""))</f>
        <v>11.118534961154273</v>
      </c>
      <c r="D20" s="90" t="str">
        <f>IF(B17,TEXT(B20/42.195,"mm:ss"),TEXT(,""))</f>
        <v>05:24</v>
      </c>
      <c r="E20" s="89"/>
      <c r="F20" s="88"/>
      <c r="G20" s="87">
        <v>1</v>
      </c>
      <c r="H20" s="86">
        <v>128</v>
      </c>
      <c r="I20" s="85">
        <f>(H20/E6)</f>
        <v>0.60663507109004744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VAN HUFFEL</v>
      </c>
      <c r="B24" s="194" t="str">
        <f>B3</f>
        <v>Aurélie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14.914999999999999</v>
      </c>
      <c r="K25" s="199"/>
      <c r="L25" s="200">
        <f>1/24/$J25</f>
        <v>2.7936082243826127E-3</v>
      </c>
      <c r="M25" s="199"/>
      <c r="N25" s="200">
        <f>$L25/10</f>
        <v>2.7936082243826125E-4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126.6</v>
      </c>
      <c r="C26" s="48">
        <f>E6*C25</f>
        <v>147.69999999999999</v>
      </c>
      <c r="D26" s="48">
        <f>E6*D25</f>
        <v>168.8</v>
      </c>
      <c r="E26" s="47"/>
      <c r="F26" s="44"/>
      <c r="G26" s="183" t="s">
        <v>10</v>
      </c>
      <c r="H26" s="184"/>
      <c r="I26" s="185"/>
      <c r="J26" s="43">
        <f>C11*85%</f>
        <v>12.67775</v>
      </c>
      <c r="K26" s="43">
        <f>C11*92%</f>
        <v>13.7218</v>
      </c>
      <c r="L26" s="42">
        <f>1/24/$J26</f>
        <v>3.2865979110383676E-3</v>
      </c>
      <c r="M26" s="42">
        <f>1/24/$K26</f>
        <v>3.0365306786767528E-3</v>
      </c>
      <c r="N26" s="42">
        <f>$L26/10</f>
        <v>3.2865979110383676E-4</v>
      </c>
      <c r="O26" s="41">
        <f>$M26/10</f>
        <v>3.0365306786767527E-4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11.932</v>
      </c>
      <c r="K27" s="43">
        <f>C11*85%</f>
        <v>12.67775</v>
      </c>
      <c r="L27" s="42">
        <f>1/24/$J27</f>
        <v>3.4920102804782654E-3</v>
      </c>
      <c r="M27" s="42">
        <f>1/24/$K27</f>
        <v>3.2865979110383676E-3</v>
      </c>
      <c r="N27" s="42">
        <f>$L27/10</f>
        <v>3.4920102804782653E-4</v>
      </c>
      <c r="O27" s="41">
        <f>$M27/10</f>
        <v>3.2865979110383676E-4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168.8</v>
      </c>
      <c r="C28" s="39">
        <f>E6*C27</f>
        <v>179.35</v>
      </c>
      <c r="D28" s="39">
        <f>E6*D27</f>
        <v>189.9</v>
      </c>
      <c r="E28" s="31"/>
      <c r="F28" s="38"/>
      <c r="G28" s="189" t="s">
        <v>6</v>
      </c>
      <c r="H28" s="190"/>
      <c r="I28" s="191"/>
      <c r="J28" s="37">
        <f>C11*72%</f>
        <v>10.738799999999999</v>
      </c>
      <c r="K28" s="37">
        <f>C11*80%</f>
        <v>11.932</v>
      </c>
      <c r="L28" s="36">
        <f>1/24/$J28</f>
        <v>3.8800114227536286E-3</v>
      </c>
      <c r="M28" s="36">
        <f>1/24/$K28</f>
        <v>3.4920102804782654E-3</v>
      </c>
      <c r="N28" s="35">
        <f>$L28/10</f>
        <v>3.8800114227536284E-4</v>
      </c>
      <c r="O28" s="34">
        <f>$M28/10</f>
        <v>3.4920102804782653E-4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189.9</v>
      </c>
      <c r="C30" s="25">
        <f>E6*C29</f>
        <v>200.45</v>
      </c>
      <c r="D30" s="25">
        <f>E6*D29</f>
        <v>211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33091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468" priority="26" stopIfTrue="1">
      <formula>IF($I11&gt;=0.9,TRUE,FALSE)</formula>
    </cfRule>
    <cfRule type="expression" dxfId="1467" priority="27" stopIfTrue="1">
      <formula>IF($I11&lt;0.9,TRUE,FALSE)</formula>
    </cfRule>
  </conditionalFormatting>
  <conditionalFormatting sqref="I3:I20">
    <cfRule type="cellIs" dxfId="1466" priority="21" stopIfTrue="1" operator="equal">
      <formula>0</formula>
    </cfRule>
    <cfRule type="cellIs" dxfId="1465" priority="22" stopIfTrue="1" operator="lessThan">
      <formula>0.6</formula>
    </cfRule>
    <cfRule type="cellIs" dxfId="1464" priority="23" stopIfTrue="1" operator="lessThan">
      <formula>0.8</formula>
    </cfRule>
    <cfRule type="cellIs" dxfId="1463" priority="24" stopIfTrue="1" operator="between">
      <formula>0.8</formula>
      <formula>0.899999999999999</formula>
    </cfRule>
    <cfRule type="cellIs" dxfId="1462" priority="25" stopIfTrue="1" operator="greaterThanOrEqual">
      <formula>0.9</formula>
    </cfRule>
  </conditionalFormatting>
  <conditionalFormatting sqref="H3:H20">
    <cfRule type="expression" dxfId="1461" priority="16" stopIfTrue="1">
      <formula>IF($I3=0,TRUE,FALSE)</formula>
    </cfRule>
    <cfRule type="expression" dxfId="1460" priority="17" stopIfTrue="1">
      <formula>IF($I3&lt;0.6,TRUE,FALSE)</formula>
    </cfRule>
    <cfRule type="expression" dxfId="1459" priority="18" stopIfTrue="1">
      <formula>IF($I3&lt;0.8,TRUE,FALSE)</formula>
    </cfRule>
    <cfRule type="expression" dxfId="1458" priority="19" stopIfTrue="1">
      <formula>IF($I3&lt;0.9,TRUE,FALSE)</formula>
    </cfRule>
    <cfRule type="expression" dxfId="1457" priority="20" stopIfTrue="1">
      <formula>IF($I3&gt;=0.9,TRUE,FALSE)</formula>
    </cfRule>
  </conditionalFormatting>
  <conditionalFormatting sqref="G3:G20">
    <cfRule type="expression" dxfId="1456" priority="11" stopIfTrue="1">
      <formula>IF($I3=0,TRUE,FALSE)</formula>
    </cfRule>
    <cfRule type="expression" dxfId="1455" priority="12" stopIfTrue="1">
      <formula>IF($I3&lt;0.6,TRUE,FALSE)</formula>
    </cfRule>
    <cfRule type="expression" dxfId="1454" priority="13" stopIfTrue="1">
      <formula>IF($I3&lt;0.8,TRUE,FALSE)</formula>
    </cfRule>
    <cfRule type="expression" dxfId="1453" priority="14" stopIfTrue="1">
      <formula>IF($I3&lt;0.9,TRUE,FALSE)</formula>
    </cfRule>
    <cfRule type="expression" dxfId="1452" priority="15" stopIfTrue="1">
      <formula>IF($I3&gt;=0.9,TRUE,FALSE)</formula>
    </cfRule>
  </conditionalFormatting>
  <conditionalFormatting sqref="J14">
    <cfRule type="expression" dxfId="1451" priority="28">
      <formula>IF(12&lt;0.51*C11,TRUE,FALSE)</formula>
    </cfRule>
    <cfRule type="expression" dxfId="1450" priority="29" stopIfTrue="1">
      <formula>IF(12&gt;1.07*C11,TRUE,FALSE)</formula>
    </cfRule>
    <cfRule type="expression" dxfId="1449" priority="30" stopIfTrue="1">
      <formula>IF(12&gt;=0.86*C11,TRUE,FALSE)</formula>
    </cfRule>
    <cfRule type="expression" dxfId="1448" priority="31" stopIfTrue="1">
      <formula>IF(12&lt;0.71*C11,TRUE,FALSE)</formula>
    </cfRule>
    <cfRule type="expression" dxfId="1447" priority="32" stopIfTrue="1">
      <formula>IF(12&lt;0.86*C11,TRUE,FALSE)</formula>
    </cfRule>
  </conditionalFormatting>
  <conditionalFormatting sqref="J19">
    <cfRule type="expression" dxfId="1446" priority="33" stopIfTrue="1">
      <formula>IF(7&gt;1.07*C11,TRUE,FALSE)</formula>
    </cfRule>
    <cfRule type="expression" dxfId="1445" priority="34" stopIfTrue="1">
      <formula>IF(7&gt;=0.86*C11,TRUE,FALSE)</formula>
    </cfRule>
    <cfRule type="expression" dxfId="1444" priority="35" stopIfTrue="1">
      <formula>IF(7&lt;0.51*C11,TRUE,FALSE)</formula>
    </cfRule>
    <cfRule type="expression" dxfId="1443" priority="36" stopIfTrue="1">
      <formula>IF(7&lt;0.71*C11,TRUE,FALSE)</formula>
    </cfRule>
    <cfRule type="expression" dxfId="1442" priority="37" stopIfTrue="1">
      <formula>IF(7&lt;0.86*C11,TRUE,FALSE)</formula>
    </cfRule>
  </conditionalFormatting>
  <conditionalFormatting sqref="J18">
    <cfRule type="expression" dxfId="1441" priority="38" stopIfTrue="1">
      <formula>IF(8&gt;1.07*C11,TRUE,FALSE)</formula>
    </cfRule>
    <cfRule type="expression" dxfId="1440" priority="39" stopIfTrue="1">
      <formula>IF(8&gt;=0.86*C11,TRUE,FALSE)</formula>
    </cfRule>
    <cfRule type="expression" dxfId="1439" priority="40" stopIfTrue="1">
      <formula>IF(8&lt;0.51*C11,TRUE,FALSE)</formula>
    </cfRule>
    <cfRule type="expression" dxfId="1438" priority="41" stopIfTrue="1">
      <formula>IF(8&lt;0.71*C11,TRUE,FALSE)</formula>
    </cfRule>
    <cfRule type="expression" dxfId="1437" priority="42" stopIfTrue="1">
      <formula>IF(8&lt;0.86*C11,TRUE,FALSE)</formula>
    </cfRule>
  </conditionalFormatting>
  <conditionalFormatting sqref="J17">
    <cfRule type="expression" dxfId="1436" priority="43" stopIfTrue="1">
      <formula>IF(9&gt;1.07*C11,TRUE,FALSE)</formula>
    </cfRule>
    <cfRule type="expression" dxfId="1435" priority="44" stopIfTrue="1">
      <formula>IF(9&gt;=0.86*C11,TRUE,FALSE)</formula>
    </cfRule>
    <cfRule type="expression" dxfId="1434" priority="45" stopIfTrue="1">
      <formula>IF(9&lt;0.51*C11,TRUE,FALSE)</formula>
    </cfRule>
    <cfRule type="expression" dxfId="1433" priority="46" stopIfTrue="1">
      <formula>IF(9&lt;0.71*C11,TRUE,FALSE)</formula>
    </cfRule>
    <cfRule type="expression" dxfId="1432" priority="47" stopIfTrue="1">
      <formula>IF(9&lt;0.86*C11,TRUE,FALSE)</formula>
    </cfRule>
  </conditionalFormatting>
  <conditionalFormatting sqref="J16">
    <cfRule type="expression" dxfId="1431" priority="48" stopIfTrue="1">
      <formula>IF(10&gt;1.07*C11,TRUE,FALSE)</formula>
    </cfRule>
    <cfRule type="expression" dxfId="1430" priority="49" stopIfTrue="1">
      <formula>IF(10&gt;=0.86*C11,TRUE,FALSE)</formula>
    </cfRule>
    <cfRule type="expression" dxfId="1429" priority="50" stopIfTrue="1">
      <formula>IF(10&lt;0.51*C11,TRUE,FALSE)</formula>
    </cfRule>
    <cfRule type="expression" dxfId="1428" priority="51" stopIfTrue="1">
      <formula>IF(10&lt;0.73*C11,TRUE,FALSE)</formula>
    </cfRule>
    <cfRule type="expression" dxfId="1427" priority="52" stopIfTrue="1">
      <formula>IF(10&lt;0.86*C11,TRUE,FALSE)</formula>
    </cfRule>
  </conditionalFormatting>
  <conditionalFormatting sqref="J15">
    <cfRule type="expression" dxfId="1426" priority="53" stopIfTrue="1">
      <formula>IF(11&gt;1.07*C11,TRUE,FALSE)</formula>
    </cfRule>
    <cfRule type="expression" dxfId="1425" priority="54" stopIfTrue="1">
      <formula>IF(11&gt;=0.86*C11,TRUE,FALSE)</formula>
    </cfRule>
    <cfRule type="expression" dxfId="1424" priority="55" stopIfTrue="1">
      <formula>IF(11&lt;0.51*C11,TRUE,FALSE)</formula>
    </cfRule>
    <cfRule type="expression" dxfId="1423" priority="56" stopIfTrue="1">
      <formula>IF(11&lt;0.71*C11,TRUE,FALSE)</formula>
    </cfRule>
    <cfRule type="expression" dxfId="1422" priority="57" stopIfTrue="1">
      <formula>IF(11&lt;0.86*C11,TRUE,FALSE)</formula>
    </cfRule>
  </conditionalFormatting>
  <conditionalFormatting sqref="J13">
    <cfRule type="expression" dxfId="1421" priority="58" stopIfTrue="1">
      <formula>IF(13&gt;1.07*C11,TRUE,FALSE)</formula>
    </cfRule>
    <cfRule type="expression" dxfId="1420" priority="59" stopIfTrue="1">
      <formula>IF(13&gt;=0.86*C11,TRUE,FALSE)</formula>
    </cfRule>
    <cfRule type="expression" dxfId="1419" priority="60" stopIfTrue="1">
      <formula>IF(13&lt;0.51*C11,TRUE,FALSE)</formula>
    </cfRule>
    <cfRule type="expression" dxfId="1418" priority="61" stopIfTrue="1">
      <formula>IF(13&lt;0.71*C11,TRUE,FALSE)</formula>
    </cfRule>
    <cfRule type="expression" dxfId="1417" priority="62" stopIfTrue="1">
      <formula>IF(13&lt;0.86*C11,TRUE,FALSE)</formula>
    </cfRule>
  </conditionalFormatting>
  <conditionalFormatting sqref="J12">
    <cfRule type="expression" dxfId="1416" priority="63" stopIfTrue="1">
      <formula>IF(14&gt;1.07*C11,TRUE,FALSE)</formula>
    </cfRule>
    <cfRule type="expression" dxfId="1415" priority="64" stopIfTrue="1">
      <formula>IF(14&gt;=0.86*C11,TRUE,FALSE)</formula>
    </cfRule>
    <cfRule type="expression" dxfId="1414" priority="65" stopIfTrue="1">
      <formula>IF(14&lt;0.51*C11,TRUE,FALSE)</formula>
    </cfRule>
    <cfRule type="expression" dxfId="1413" priority="66" stopIfTrue="1">
      <formula>IF(14&lt;0.71*C11,TRUE,FALSE)</formula>
    </cfRule>
    <cfRule type="expression" dxfId="1412" priority="67" stopIfTrue="1">
      <formula>IF(14&lt;0.86*C11,TRUE,FALSE)</formula>
    </cfRule>
  </conditionalFormatting>
  <conditionalFormatting sqref="J11">
    <cfRule type="expression" dxfId="1411" priority="68" stopIfTrue="1">
      <formula>IF(15&gt;1.07*C11,TRUE,FALSE)</formula>
    </cfRule>
    <cfRule type="expression" dxfId="1410" priority="69" stopIfTrue="1">
      <formula>IF(15&gt;=0.86*C11,TRUE,FALSE)</formula>
    </cfRule>
    <cfRule type="expression" dxfId="1409" priority="70">
      <formula>IF(15&lt;0.51*C11,TRUE,FALSE)</formula>
    </cfRule>
    <cfRule type="expression" dxfId="1408" priority="71" stopIfTrue="1">
      <formula>IF(15&lt;0.71*C11,TRUE,FALSE)</formula>
    </cfRule>
    <cfRule type="expression" dxfId="1407" priority="72" stopIfTrue="1">
      <formula>IF(15&lt;0.86*C11,TRUE,FALSE)</formula>
    </cfRule>
  </conditionalFormatting>
  <conditionalFormatting sqref="J10">
    <cfRule type="expression" dxfId="1406" priority="73">
      <formula>IF(16&lt;0.51*C11,TRUE,FALSE)</formula>
    </cfRule>
    <cfRule type="expression" dxfId="1405" priority="74" stopIfTrue="1">
      <formula>IF(16&gt;1.07*C11,TRUE,FALSE)</formula>
    </cfRule>
    <cfRule type="expression" dxfId="1404" priority="75" stopIfTrue="1">
      <formula>IF(16&gt;=0.86*C11,TRUE,FALSE)</formula>
    </cfRule>
    <cfRule type="expression" dxfId="1403" priority="76" stopIfTrue="1">
      <formula>IF(16&lt;0.71*C11,TRUE,FALSE)</formula>
    </cfRule>
    <cfRule type="expression" dxfId="1402" priority="77" stopIfTrue="1">
      <formula>IF(16&lt;0.86*C11,TRUE,FALSE)</formula>
    </cfRule>
  </conditionalFormatting>
  <conditionalFormatting sqref="J9">
    <cfRule type="expression" dxfId="1401" priority="78">
      <formula>IF(17&lt;0.51*C11,TRUE,FALSE)</formula>
    </cfRule>
    <cfRule type="expression" dxfId="1400" priority="79" stopIfTrue="1">
      <formula>IF(17&gt;1.07*C11,TRUE,FALSE)</formula>
    </cfRule>
    <cfRule type="expression" dxfId="1399" priority="80" stopIfTrue="1">
      <formula>IF(17&lt;0.71*C11,TRUE,FALSE)</formula>
    </cfRule>
    <cfRule type="expression" dxfId="1398" priority="81" stopIfTrue="1">
      <formula>IF(17&lt;0.86*C11,TRUE,FALSE)</formula>
    </cfRule>
    <cfRule type="expression" dxfId="1397" priority="82" stopIfTrue="1">
      <formula>IF(17&gt;=0.86*C11,TRUE,FALSE)</formula>
    </cfRule>
  </conditionalFormatting>
  <conditionalFormatting sqref="J8">
    <cfRule type="expression" dxfId="1396" priority="83" stopIfTrue="1">
      <formula>IF(18&gt;1.07*C11,TRUE,FALSE)</formula>
    </cfRule>
    <cfRule type="expression" dxfId="1395" priority="84" stopIfTrue="1">
      <formula>IF(18&gt;=0.86*C11,TRUE,FALSE)</formula>
    </cfRule>
    <cfRule type="expression" dxfId="1394" priority="85" stopIfTrue="1">
      <formula>IF(18&lt;0.51*C11,TRUE,FALSE)</formula>
    </cfRule>
    <cfRule type="expression" dxfId="1393" priority="86" stopIfTrue="1">
      <formula>IF(18&lt;0.71*C11,TRUE,FALSE)</formula>
    </cfRule>
    <cfRule type="expression" dxfId="1392" priority="87" stopIfTrue="1">
      <formula>IF(18&lt;0.86*C11,TRUE,FALSE)</formula>
    </cfRule>
  </conditionalFormatting>
  <conditionalFormatting sqref="J7">
    <cfRule type="expression" dxfId="1391" priority="88" stopIfTrue="1">
      <formula>IF(19&gt;1.07*C11,TRUE,FALSE)</formula>
    </cfRule>
    <cfRule type="expression" dxfId="1390" priority="89" stopIfTrue="1">
      <formula>IF(19&gt;=0.86*C11,TRUE,FALSE)</formula>
    </cfRule>
    <cfRule type="expression" dxfId="1389" priority="90" stopIfTrue="1">
      <formula>IF(19&lt;0.51*C11,TRUE,FALSE)</formula>
    </cfRule>
    <cfRule type="expression" dxfId="1388" priority="91" stopIfTrue="1">
      <formula>IF(19&lt;0.71*C11,TRUE,FALSE)</formula>
    </cfRule>
    <cfRule type="expression" dxfId="1387" priority="92" stopIfTrue="1">
      <formula>IF(19&lt;0.86*C11,TRUE,FALSE)</formula>
    </cfRule>
  </conditionalFormatting>
  <conditionalFormatting sqref="J6">
    <cfRule type="expression" dxfId="1386" priority="93" stopIfTrue="1">
      <formula>IF(20&gt;1.07*C11,TRUE,FALSE)</formula>
    </cfRule>
    <cfRule type="expression" dxfId="1385" priority="94" stopIfTrue="1">
      <formula>IF(20&gt;=0.86*C11,TRUE,FALSE)</formula>
    </cfRule>
    <cfRule type="expression" dxfId="1384" priority="95" stopIfTrue="1">
      <formula>IF(20&lt;0.71*C11,TRUE,FALSE)</formula>
    </cfRule>
    <cfRule type="expression" dxfId="1383" priority="96" stopIfTrue="1">
      <formula>IF(20&lt;0.86*C11,TRUE,FALSE)</formula>
    </cfRule>
  </conditionalFormatting>
  <conditionalFormatting sqref="J5">
    <cfRule type="expression" dxfId="1382" priority="97" stopIfTrue="1">
      <formula>IF(21&gt;1.07*C11,TRUE,FALSE)</formula>
    </cfRule>
    <cfRule type="expression" dxfId="1381" priority="98" stopIfTrue="1">
      <formula>IF(21&gt;=0.86*C11,TRUE,FALSE)</formula>
    </cfRule>
    <cfRule type="expression" dxfId="1380" priority="99" stopIfTrue="1">
      <formula>IF(21&lt;0.71*C11,TRUE,FALSE)</formula>
    </cfRule>
    <cfRule type="expression" dxfId="1379" priority="100" stopIfTrue="1">
      <formula>IF(21&lt;0.86*C11,TRUE,FALSE)</formula>
    </cfRule>
  </conditionalFormatting>
  <conditionalFormatting sqref="J4">
    <cfRule type="expression" dxfId="1378" priority="101" stopIfTrue="1">
      <formula>IF(22&gt;1.07*C11,TRUE,FALSE)</formula>
    </cfRule>
    <cfRule type="expression" dxfId="1377" priority="102" stopIfTrue="1">
      <formula>IF(22&gt;=0.86*C11,TRUE,FALSE)</formula>
    </cfRule>
    <cfRule type="expression" dxfId="1376" priority="103" stopIfTrue="1">
      <formula>IF(22&lt;0.71*C11,TRUE,FALSE)</formula>
    </cfRule>
    <cfRule type="expression" dxfId="1375" priority="104" stopIfTrue="1">
      <formula>IF(22&lt;0.86*C11,TRUE,FALSE)</formula>
    </cfRule>
  </conditionalFormatting>
  <conditionalFormatting sqref="J3">
    <cfRule type="expression" dxfId="1374" priority="105" stopIfTrue="1">
      <formula>IF(23&gt;1.07*C11,TRUE,FALSE)</formula>
    </cfRule>
    <cfRule type="expression" dxfId="1373" priority="106" stopIfTrue="1">
      <formula>IF(23&gt;=0.86*C11,TRUE,FALSE)</formula>
    </cfRule>
    <cfRule type="expression" dxfId="1372" priority="107" stopIfTrue="1">
      <formula>IF(23&lt;0.71*C11,TRUE,FALSE)</formula>
    </cfRule>
    <cfRule type="expression" dxfId="1371" priority="108" stopIfTrue="1">
      <formula>IF(23&lt;0.86*C11,TRUE,FALSE)</formula>
    </cfRule>
  </conditionalFormatting>
  <conditionalFormatting sqref="J20">
    <cfRule type="expression" dxfId="1370" priority="109" stopIfTrue="1">
      <formula>IF(6&gt;1.07*C11,TRUE,FALSE)</formula>
    </cfRule>
    <cfRule type="expression" dxfId="1369" priority="110" stopIfTrue="1">
      <formula>IF(6&gt;=0.86*C11,TRUE,FALSE)</formula>
    </cfRule>
    <cfRule type="expression" dxfId="1368" priority="111" stopIfTrue="1">
      <formula>IF(6&lt;0.55*C11,TRUE,FALSE)</formula>
    </cfRule>
    <cfRule type="expression" dxfId="1367" priority="112" stopIfTrue="1">
      <formula>IF(6&lt;0.71*C11,TRUE,FALSE)</formula>
    </cfRule>
    <cfRule type="expression" dxfId="1366" priority="113" stopIfTrue="1">
      <formula>IF(6&lt;0.86*C11,TRUE,FALSE)</formula>
    </cfRule>
  </conditionalFormatting>
  <conditionalFormatting sqref="B8">
    <cfRule type="cellIs" dxfId="1365" priority="6" stopIfTrue="1" operator="equal">
      <formula>0</formula>
    </cfRule>
    <cfRule type="cellIs" dxfId="1364" priority="7" stopIfTrue="1" operator="lessThan">
      <formula>18.5</formula>
    </cfRule>
    <cfRule type="cellIs" dxfId="1363" priority="8" stopIfTrue="1" operator="lessThan">
      <formula>25</formula>
    </cfRule>
    <cfRule type="cellIs" dxfId="1362" priority="9" stopIfTrue="1" operator="between">
      <formula>30</formula>
      <formula>0.899999999999999</formula>
    </cfRule>
    <cfRule type="cellIs" dxfId="1361" priority="10" stopIfTrue="1" operator="greaterThanOrEqual">
      <formula>30</formula>
    </cfRule>
  </conditionalFormatting>
  <conditionalFormatting sqref="C8">
    <cfRule type="cellIs" dxfId="1360" priority="1" stopIfTrue="1" operator="equal">
      <formula>0</formula>
    </cfRule>
    <cfRule type="cellIs" dxfId="1359" priority="2" stopIfTrue="1" operator="lessThan">
      <formula>18.5</formula>
    </cfRule>
    <cfRule type="cellIs" dxfId="1358" priority="3" stopIfTrue="1" operator="lessThan">
      <formula>25</formula>
    </cfRule>
    <cfRule type="cellIs" dxfId="1357" priority="4" stopIfTrue="1" operator="between">
      <formula>30</formula>
      <formula>0.899999999999999</formula>
    </cfRule>
    <cfRule type="cellIs" dxfId="1356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10" sqref="H9:H10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111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112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113</v>
      </c>
      <c r="C4" s="248" t="s">
        <v>71</v>
      </c>
      <c r="D4" s="249"/>
      <c r="E4" s="154">
        <f ca="1">YEAR(TODAY())-YEAR(B5)</f>
        <v>49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26834</v>
      </c>
      <c r="C5" s="149" t="s">
        <v>65</v>
      </c>
      <c r="D5" s="149"/>
      <c r="E5" s="148">
        <f ca="1">IF(B4="M",220-YEAR(A32)+YEAR(A33),226-YEAR(A32)+YEAR(A33))</f>
        <v>177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14</v>
      </c>
      <c r="C6" s="145" t="s">
        <v>59</v>
      </c>
      <c r="D6" s="145"/>
      <c r="E6" s="144">
        <v>192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1.57</v>
      </c>
      <c r="C7" s="139" t="s">
        <v>53</v>
      </c>
      <c r="D7" s="227">
        <v>57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23.124670372023203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/>
      <c r="I10" s="99">
        <f>(H10/E6)</f>
        <v>0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13.299999999999999</v>
      </c>
      <c r="F11" s="88"/>
      <c r="G11" s="101">
        <v>10</v>
      </c>
      <c r="H11" s="100"/>
      <c r="I11" s="99">
        <f>(H11/E6)</f>
        <v>0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46.55</v>
      </c>
      <c r="F12" s="88"/>
      <c r="G12" s="101">
        <v>9</v>
      </c>
      <c r="H12" s="100">
        <v>192</v>
      </c>
      <c r="I12" s="99">
        <f>(H12/E6)</f>
        <v>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188</v>
      </c>
      <c r="I13" s="99">
        <f>(H13/E6)</f>
        <v>0.97916666666666663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180</v>
      </c>
      <c r="I14" s="99">
        <f>(H14/E6)</f>
        <v>0.9375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174</v>
      </c>
      <c r="I15" s="99">
        <f>(H15/E6)</f>
        <v>0.90625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161</v>
      </c>
      <c r="I16" s="99">
        <f>(H16/E6)</f>
        <v>0.83854166666666663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6.265664160401003E-3</v>
      </c>
      <c r="C17" s="103">
        <f>IF(B17,3600*2/(HOUR(B17)*3600+MINUTE(B17)*60+SECOND(B17)),TEXT(,""))</f>
        <v>13.308687615526802</v>
      </c>
      <c r="D17" s="102" t="str">
        <f>IF(B17,TEXT(B17/2,"mm:ss"),TEXT(,""))</f>
        <v>04:31</v>
      </c>
      <c r="E17" s="89"/>
      <c r="F17" s="88"/>
      <c r="G17" s="101">
        <v>4</v>
      </c>
      <c r="H17" s="100">
        <v>155</v>
      </c>
      <c r="I17" s="99">
        <f>(H17/E6)</f>
        <v>0.80729166666666663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0:50:32</v>
      </c>
      <c r="C18" s="103">
        <f>IF(B17,3600*10/(HOUR(B18)*3600+MINUTE(B18)*60+SECOND(B18)),TEXT(,""))</f>
        <v>11.87335092348285</v>
      </c>
      <c r="D18" s="102" t="str">
        <f>IF(B17,TEXT(B18/10,"mm:ss"),TEXT(,""))</f>
        <v>05:03</v>
      </c>
      <c r="E18" s="89"/>
      <c r="F18" s="88"/>
      <c r="G18" s="101">
        <v>3</v>
      </c>
      <c r="H18" s="111">
        <v>145</v>
      </c>
      <c r="I18" s="99">
        <f>(H18/E6)</f>
        <v>0.75520833333333337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1:56:57</v>
      </c>
      <c r="C19" s="103">
        <f>IF(B17,C18-1.1,TEXT(,""))</f>
        <v>10.77335092348285</v>
      </c>
      <c r="D19" s="102" t="str">
        <f>IF(B17,TEXT(B19/21,"mm:ss"),TEXT(,""))</f>
        <v>05:34</v>
      </c>
      <c r="E19" s="89"/>
      <c r="F19" s="88"/>
      <c r="G19" s="101">
        <v>2</v>
      </c>
      <c r="H19" s="100">
        <v>131</v>
      </c>
      <c r="I19" s="99">
        <f>(H19/E6)</f>
        <v>0.68229166666666663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4:21:43</v>
      </c>
      <c r="C20" s="91">
        <f>IF(B17,C19-1.1,TEXT(,""))</f>
        <v>9.6733509234828503</v>
      </c>
      <c r="D20" s="90" t="str">
        <f>IF(B17,TEXT(B20/42.195,"mm:ss"),TEXT(,""))</f>
        <v>06:12</v>
      </c>
      <c r="E20" s="89"/>
      <c r="F20" s="88"/>
      <c r="G20" s="87">
        <v>1</v>
      </c>
      <c r="H20" s="86">
        <v>110</v>
      </c>
      <c r="I20" s="85">
        <f>(H20/E6)</f>
        <v>0.57291666666666663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VANDERVORST</v>
      </c>
      <c r="B24" s="194" t="str">
        <f>B3</f>
        <v>Muriel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13.299999999999999</v>
      </c>
      <c r="K25" s="199"/>
      <c r="L25" s="200">
        <f>1/24/$J25</f>
        <v>3.1328320802005015E-3</v>
      </c>
      <c r="M25" s="199"/>
      <c r="N25" s="200">
        <f>$L25/10</f>
        <v>3.1328320802005016E-4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115.19999999999999</v>
      </c>
      <c r="C26" s="48">
        <f>E6*C25</f>
        <v>134.39999999999998</v>
      </c>
      <c r="D26" s="48">
        <f>E6*D25</f>
        <v>153.60000000000002</v>
      </c>
      <c r="E26" s="47"/>
      <c r="F26" s="44"/>
      <c r="G26" s="183" t="s">
        <v>10</v>
      </c>
      <c r="H26" s="184"/>
      <c r="I26" s="185"/>
      <c r="J26" s="43">
        <f>C11*85%</f>
        <v>11.304999999999998</v>
      </c>
      <c r="K26" s="43">
        <f>C11*92%</f>
        <v>12.235999999999999</v>
      </c>
      <c r="L26" s="42">
        <f>1/24/$J26</f>
        <v>3.6856848002358843E-3</v>
      </c>
      <c r="M26" s="42">
        <f>1/24/$K26</f>
        <v>3.4052522610875016E-3</v>
      </c>
      <c r="N26" s="42">
        <f>$L26/10</f>
        <v>3.6856848002358842E-4</v>
      </c>
      <c r="O26" s="41">
        <f>$M26/10</f>
        <v>3.4052522610875016E-4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10.64</v>
      </c>
      <c r="K27" s="43">
        <f>C11*85%</f>
        <v>11.304999999999998</v>
      </c>
      <c r="L27" s="42">
        <f>1/24/$J27</f>
        <v>3.9160401002506263E-3</v>
      </c>
      <c r="M27" s="42">
        <f>1/24/$K27</f>
        <v>3.6856848002358843E-3</v>
      </c>
      <c r="N27" s="42">
        <f>$L27/10</f>
        <v>3.9160401002506263E-4</v>
      </c>
      <c r="O27" s="41">
        <f>$M27/10</f>
        <v>3.6856848002358842E-4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153.60000000000002</v>
      </c>
      <c r="C28" s="39">
        <f>E6*C27</f>
        <v>163.19999999999999</v>
      </c>
      <c r="D28" s="39">
        <f>E6*D27</f>
        <v>172.8</v>
      </c>
      <c r="E28" s="31"/>
      <c r="F28" s="38"/>
      <c r="G28" s="189" t="s">
        <v>6</v>
      </c>
      <c r="H28" s="190"/>
      <c r="I28" s="191"/>
      <c r="J28" s="37">
        <f>C11*72%</f>
        <v>9.5759999999999987</v>
      </c>
      <c r="K28" s="37">
        <f>C11*80%</f>
        <v>10.64</v>
      </c>
      <c r="L28" s="36">
        <f>1/24/$J28</f>
        <v>4.3511556669451413E-3</v>
      </c>
      <c r="M28" s="36">
        <f>1/24/$K28</f>
        <v>3.9160401002506263E-3</v>
      </c>
      <c r="N28" s="35">
        <f>$L28/10</f>
        <v>4.3511556669451415E-4</v>
      </c>
      <c r="O28" s="34">
        <f>$M28/10</f>
        <v>3.9160401002506263E-4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172.8</v>
      </c>
      <c r="C30" s="25">
        <f>E6*C29</f>
        <v>182.39999999999998</v>
      </c>
      <c r="D30" s="25">
        <f>E6*D29</f>
        <v>192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26834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355" priority="26" stopIfTrue="1">
      <formula>IF($I11&gt;=0.9,TRUE,FALSE)</formula>
    </cfRule>
    <cfRule type="expression" dxfId="1354" priority="27" stopIfTrue="1">
      <formula>IF($I11&lt;0.9,TRUE,FALSE)</formula>
    </cfRule>
  </conditionalFormatting>
  <conditionalFormatting sqref="I3:I20">
    <cfRule type="cellIs" dxfId="1353" priority="21" stopIfTrue="1" operator="equal">
      <formula>0</formula>
    </cfRule>
    <cfRule type="cellIs" dxfId="1352" priority="22" stopIfTrue="1" operator="lessThan">
      <formula>0.6</formula>
    </cfRule>
    <cfRule type="cellIs" dxfId="1351" priority="23" stopIfTrue="1" operator="lessThan">
      <formula>0.8</formula>
    </cfRule>
    <cfRule type="cellIs" dxfId="1350" priority="24" stopIfTrue="1" operator="between">
      <formula>0.8</formula>
      <formula>0.899999999999999</formula>
    </cfRule>
    <cfRule type="cellIs" dxfId="1349" priority="25" stopIfTrue="1" operator="greaterThanOrEqual">
      <formula>0.9</formula>
    </cfRule>
  </conditionalFormatting>
  <conditionalFormatting sqref="H3:H20">
    <cfRule type="expression" dxfId="1348" priority="16" stopIfTrue="1">
      <formula>IF($I3=0,TRUE,FALSE)</formula>
    </cfRule>
    <cfRule type="expression" dxfId="1347" priority="17" stopIfTrue="1">
      <formula>IF($I3&lt;0.6,TRUE,FALSE)</formula>
    </cfRule>
    <cfRule type="expression" dxfId="1346" priority="18" stopIfTrue="1">
      <formula>IF($I3&lt;0.8,TRUE,FALSE)</formula>
    </cfRule>
    <cfRule type="expression" dxfId="1345" priority="19" stopIfTrue="1">
      <formula>IF($I3&lt;0.9,TRUE,FALSE)</formula>
    </cfRule>
    <cfRule type="expression" dxfId="1344" priority="20" stopIfTrue="1">
      <formula>IF($I3&gt;=0.9,TRUE,FALSE)</formula>
    </cfRule>
  </conditionalFormatting>
  <conditionalFormatting sqref="G3:G20">
    <cfRule type="expression" dxfId="1343" priority="11" stopIfTrue="1">
      <formula>IF($I3=0,TRUE,FALSE)</formula>
    </cfRule>
    <cfRule type="expression" dxfId="1342" priority="12" stopIfTrue="1">
      <formula>IF($I3&lt;0.6,TRUE,FALSE)</formula>
    </cfRule>
    <cfRule type="expression" dxfId="1341" priority="13" stopIfTrue="1">
      <formula>IF($I3&lt;0.8,TRUE,FALSE)</formula>
    </cfRule>
    <cfRule type="expression" dxfId="1340" priority="14" stopIfTrue="1">
      <formula>IF($I3&lt;0.9,TRUE,FALSE)</formula>
    </cfRule>
    <cfRule type="expression" dxfId="1339" priority="15" stopIfTrue="1">
      <formula>IF($I3&gt;=0.9,TRUE,FALSE)</formula>
    </cfRule>
  </conditionalFormatting>
  <conditionalFormatting sqref="J14">
    <cfRule type="expression" dxfId="1338" priority="28">
      <formula>IF(12&lt;0.51*C11,TRUE,FALSE)</formula>
    </cfRule>
    <cfRule type="expression" dxfId="1337" priority="29" stopIfTrue="1">
      <formula>IF(12&gt;1.07*C11,TRUE,FALSE)</formula>
    </cfRule>
    <cfRule type="expression" dxfId="1336" priority="30" stopIfTrue="1">
      <formula>IF(12&gt;=0.86*C11,TRUE,FALSE)</formula>
    </cfRule>
    <cfRule type="expression" dxfId="1335" priority="31" stopIfTrue="1">
      <formula>IF(12&lt;0.71*C11,TRUE,FALSE)</formula>
    </cfRule>
    <cfRule type="expression" dxfId="1334" priority="32" stopIfTrue="1">
      <formula>IF(12&lt;0.86*C11,TRUE,FALSE)</formula>
    </cfRule>
  </conditionalFormatting>
  <conditionalFormatting sqref="J19">
    <cfRule type="expression" dxfId="1333" priority="33" stopIfTrue="1">
      <formula>IF(7&gt;1.07*C11,TRUE,FALSE)</formula>
    </cfRule>
    <cfRule type="expression" dxfId="1332" priority="34" stopIfTrue="1">
      <formula>IF(7&gt;=0.86*C11,TRUE,FALSE)</formula>
    </cfRule>
    <cfRule type="expression" dxfId="1331" priority="35" stopIfTrue="1">
      <formula>IF(7&lt;0.51*C11,TRUE,FALSE)</formula>
    </cfRule>
    <cfRule type="expression" dxfId="1330" priority="36" stopIfTrue="1">
      <formula>IF(7&lt;0.71*C11,TRUE,FALSE)</formula>
    </cfRule>
    <cfRule type="expression" dxfId="1329" priority="37" stopIfTrue="1">
      <formula>IF(7&lt;0.86*C11,TRUE,FALSE)</formula>
    </cfRule>
  </conditionalFormatting>
  <conditionalFormatting sqref="J18">
    <cfRule type="expression" dxfId="1328" priority="38" stopIfTrue="1">
      <formula>IF(8&gt;1.07*C11,TRUE,FALSE)</formula>
    </cfRule>
    <cfRule type="expression" dxfId="1327" priority="39" stopIfTrue="1">
      <formula>IF(8&gt;=0.86*C11,TRUE,FALSE)</formula>
    </cfRule>
    <cfRule type="expression" dxfId="1326" priority="40" stopIfTrue="1">
      <formula>IF(8&lt;0.51*C11,TRUE,FALSE)</formula>
    </cfRule>
    <cfRule type="expression" dxfId="1325" priority="41" stopIfTrue="1">
      <formula>IF(8&lt;0.71*C11,TRUE,FALSE)</formula>
    </cfRule>
    <cfRule type="expression" dxfId="1324" priority="42" stopIfTrue="1">
      <formula>IF(8&lt;0.86*C11,TRUE,FALSE)</formula>
    </cfRule>
  </conditionalFormatting>
  <conditionalFormatting sqref="J17">
    <cfRule type="expression" dxfId="1323" priority="43" stopIfTrue="1">
      <formula>IF(9&gt;1.07*C11,TRUE,FALSE)</formula>
    </cfRule>
    <cfRule type="expression" dxfId="1322" priority="44" stopIfTrue="1">
      <formula>IF(9&gt;=0.86*C11,TRUE,FALSE)</formula>
    </cfRule>
    <cfRule type="expression" dxfId="1321" priority="45" stopIfTrue="1">
      <formula>IF(9&lt;0.51*C11,TRUE,FALSE)</formula>
    </cfRule>
    <cfRule type="expression" dxfId="1320" priority="46" stopIfTrue="1">
      <formula>IF(9&lt;0.71*C11,TRUE,FALSE)</formula>
    </cfRule>
    <cfRule type="expression" dxfId="1319" priority="47" stopIfTrue="1">
      <formula>IF(9&lt;0.86*C11,TRUE,FALSE)</formula>
    </cfRule>
  </conditionalFormatting>
  <conditionalFormatting sqref="J16">
    <cfRule type="expression" dxfId="1318" priority="48" stopIfTrue="1">
      <formula>IF(10&gt;1.07*C11,TRUE,FALSE)</formula>
    </cfRule>
    <cfRule type="expression" dxfId="1317" priority="49" stopIfTrue="1">
      <formula>IF(10&gt;=0.86*C11,TRUE,FALSE)</formula>
    </cfRule>
    <cfRule type="expression" dxfId="1316" priority="50" stopIfTrue="1">
      <formula>IF(10&lt;0.51*C11,TRUE,FALSE)</formula>
    </cfRule>
    <cfRule type="expression" dxfId="1315" priority="51" stopIfTrue="1">
      <formula>IF(10&lt;0.73*C11,TRUE,FALSE)</formula>
    </cfRule>
    <cfRule type="expression" dxfId="1314" priority="52" stopIfTrue="1">
      <formula>IF(10&lt;0.86*C11,TRUE,FALSE)</formula>
    </cfRule>
  </conditionalFormatting>
  <conditionalFormatting sqref="J15">
    <cfRule type="expression" dxfId="1313" priority="53" stopIfTrue="1">
      <formula>IF(11&gt;1.07*C11,TRUE,FALSE)</formula>
    </cfRule>
    <cfRule type="expression" dxfId="1312" priority="54" stopIfTrue="1">
      <formula>IF(11&gt;=0.86*C11,TRUE,FALSE)</formula>
    </cfRule>
    <cfRule type="expression" dxfId="1311" priority="55" stopIfTrue="1">
      <formula>IF(11&lt;0.51*C11,TRUE,FALSE)</formula>
    </cfRule>
    <cfRule type="expression" dxfId="1310" priority="56" stopIfTrue="1">
      <formula>IF(11&lt;0.71*C11,TRUE,FALSE)</formula>
    </cfRule>
    <cfRule type="expression" dxfId="1309" priority="57" stopIfTrue="1">
      <formula>IF(11&lt;0.86*C11,TRUE,FALSE)</formula>
    </cfRule>
  </conditionalFormatting>
  <conditionalFormatting sqref="J13">
    <cfRule type="expression" dxfId="1308" priority="58" stopIfTrue="1">
      <formula>IF(13&gt;1.07*C11,TRUE,FALSE)</formula>
    </cfRule>
    <cfRule type="expression" dxfId="1307" priority="59" stopIfTrue="1">
      <formula>IF(13&gt;=0.86*C11,TRUE,FALSE)</formula>
    </cfRule>
    <cfRule type="expression" dxfId="1306" priority="60" stopIfTrue="1">
      <formula>IF(13&lt;0.51*C11,TRUE,FALSE)</formula>
    </cfRule>
    <cfRule type="expression" dxfId="1305" priority="61" stopIfTrue="1">
      <formula>IF(13&lt;0.71*C11,TRUE,FALSE)</formula>
    </cfRule>
    <cfRule type="expression" dxfId="1304" priority="62" stopIfTrue="1">
      <formula>IF(13&lt;0.86*C11,TRUE,FALSE)</formula>
    </cfRule>
  </conditionalFormatting>
  <conditionalFormatting sqref="J12">
    <cfRule type="expression" dxfId="1303" priority="63" stopIfTrue="1">
      <formula>IF(14&gt;1.07*C11,TRUE,FALSE)</formula>
    </cfRule>
    <cfRule type="expression" dxfId="1302" priority="64" stopIfTrue="1">
      <formula>IF(14&gt;=0.86*C11,TRUE,FALSE)</formula>
    </cfRule>
    <cfRule type="expression" dxfId="1301" priority="65" stopIfTrue="1">
      <formula>IF(14&lt;0.51*C11,TRUE,FALSE)</formula>
    </cfRule>
    <cfRule type="expression" dxfId="1300" priority="66" stopIfTrue="1">
      <formula>IF(14&lt;0.71*C11,TRUE,FALSE)</formula>
    </cfRule>
    <cfRule type="expression" dxfId="1299" priority="67" stopIfTrue="1">
      <formula>IF(14&lt;0.86*C11,TRUE,FALSE)</formula>
    </cfRule>
  </conditionalFormatting>
  <conditionalFormatting sqref="J11">
    <cfRule type="expression" dxfId="1298" priority="68" stopIfTrue="1">
      <formula>IF(15&gt;1.07*C11,TRUE,FALSE)</formula>
    </cfRule>
    <cfRule type="expression" dxfId="1297" priority="69" stopIfTrue="1">
      <formula>IF(15&gt;=0.86*C11,TRUE,FALSE)</formula>
    </cfRule>
    <cfRule type="expression" dxfId="1296" priority="70">
      <formula>IF(15&lt;0.51*C11,TRUE,FALSE)</formula>
    </cfRule>
    <cfRule type="expression" dxfId="1295" priority="71" stopIfTrue="1">
      <formula>IF(15&lt;0.71*C11,TRUE,FALSE)</formula>
    </cfRule>
    <cfRule type="expression" dxfId="1294" priority="72" stopIfTrue="1">
      <formula>IF(15&lt;0.86*C11,TRUE,FALSE)</formula>
    </cfRule>
  </conditionalFormatting>
  <conditionalFormatting sqref="J10">
    <cfRule type="expression" dxfId="1293" priority="73">
      <formula>IF(16&lt;0.51*C11,TRUE,FALSE)</formula>
    </cfRule>
    <cfRule type="expression" dxfId="1292" priority="74" stopIfTrue="1">
      <formula>IF(16&gt;1.07*C11,TRUE,FALSE)</formula>
    </cfRule>
    <cfRule type="expression" dxfId="1291" priority="75" stopIfTrue="1">
      <formula>IF(16&gt;=0.86*C11,TRUE,FALSE)</formula>
    </cfRule>
    <cfRule type="expression" dxfId="1290" priority="76" stopIfTrue="1">
      <formula>IF(16&lt;0.71*C11,TRUE,FALSE)</formula>
    </cfRule>
    <cfRule type="expression" dxfId="1289" priority="77" stopIfTrue="1">
      <formula>IF(16&lt;0.86*C11,TRUE,FALSE)</formula>
    </cfRule>
  </conditionalFormatting>
  <conditionalFormatting sqref="J9">
    <cfRule type="expression" dxfId="1288" priority="78">
      <formula>IF(17&lt;0.51*C11,TRUE,FALSE)</formula>
    </cfRule>
    <cfRule type="expression" dxfId="1287" priority="79" stopIfTrue="1">
      <formula>IF(17&gt;1.07*C11,TRUE,FALSE)</formula>
    </cfRule>
    <cfRule type="expression" dxfId="1286" priority="80" stopIfTrue="1">
      <formula>IF(17&lt;0.71*C11,TRUE,FALSE)</formula>
    </cfRule>
    <cfRule type="expression" dxfId="1285" priority="81" stopIfTrue="1">
      <formula>IF(17&lt;0.86*C11,TRUE,FALSE)</formula>
    </cfRule>
    <cfRule type="expression" dxfId="1284" priority="82" stopIfTrue="1">
      <formula>IF(17&gt;=0.86*C11,TRUE,FALSE)</formula>
    </cfRule>
  </conditionalFormatting>
  <conditionalFormatting sqref="J8">
    <cfRule type="expression" dxfId="1283" priority="83" stopIfTrue="1">
      <formula>IF(18&gt;1.07*C11,TRUE,FALSE)</formula>
    </cfRule>
    <cfRule type="expression" dxfId="1282" priority="84" stopIfTrue="1">
      <formula>IF(18&gt;=0.86*C11,TRUE,FALSE)</formula>
    </cfRule>
    <cfRule type="expression" dxfId="1281" priority="85" stopIfTrue="1">
      <formula>IF(18&lt;0.51*C11,TRUE,FALSE)</formula>
    </cfRule>
    <cfRule type="expression" dxfId="1280" priority="86" stopIfTrue="1">
      <formula>IF(18&lt;0.71*C11,TRUE,FALSE)</formula>
    </cfRule>
    <cfRule type="expression" dxfId="1279" priority="87" stopIfTrue="1">
      <formula>IF(18&lt;0.86*C11,TRUE,FALSE)</formula>
    </cfRule>
  </conditionalFormatting>
  <conditionalFormatting sqref="J7">
    <cfRule type="expression" dxfId="1278" priority="88" stopIfTrue="1">
      <formula>IF(19&gt;1.07*C11,TRUE,FALSE)</formula>
    </cfRule>
    <cfRule type="expression" dxfId="1277" priority="89" stopIfTrue="1">
      <formula>IF(19&gt;=0.86*C11,TRUE,FALSE)</formula>
    </cfRule>
    <cfRule type="expression" dxfId="1276" priority="90" stopIfTrue="1">
      <formula>IF(19&lt;0.51*C11,TRUE,FALSE)</formula>
    </cfRule>
    <cfRule type="expression" dxfId="1275" priority="91" stopIfTrue="1">
      <formula>IF(19&lt;0.71*C11,TRUE,FALSE)</formula>
    </cfRule>
    <cfRule type="expression" dxfId="1274" priority="92" stopIfTrue="1">
      <formula>IF(19&lt;0.86*C11,TRUE,FALSE)</formula>
    </cfRule>
  </conditionalFormatting>
  <conditionalFormatting sqref="J6">
    <cfRule type="expression" dxfId="1273" priority="93" stopIfTrue="1">
      <formula>IF(20&gt;1.07*C11,TRUE,FALSE)</formula>
    </cfRule>
    <cfRule type="expression" dxfId="1272" priority="94" stopIfTrue="1">
      <formula>IF(20&gt;=0.86*C11,TRUE,FALSE)</formula>
    </cfRule>
    <cfRule type="expression" dxfId="1271" priority="95" stopIfTrue="1">
      <formula>IF(20&lt;0.71*C11,TRUE,FALSE)</formula>
    </cfRule>
    <cfRule type="expression" dxfId="1270" priority="96" stopIfTrue="1">
      <formula>IF(20&lt;0.86*C11,TRUE,FALSE)</formula>
    </cfRule>
  </conditionalFormatting>
  <conditionalFormatting sqref="J5">
    <cfRule type="expression" dxfId="1269" priority="97" stopIfTrue="1">
      <formula>IF(21&gt;1.07*C11,TRUE,FALSE)</formula>
    </cfRule>
    <cfRule type="expression" dxfId="1268" priority="98" stopIfTrue="1">
      <formula>IF(21&gt;=0.86*C11,TRUE,FALSE)</formula>
    </cfRule>
    <cfRule type="expression" dxfId="1267" priority="99" stopIfTrue="1">
      <formula>IF(21&lt;0.71*C11,TRUE,FALSE)</formula>
    </cfRule>
    <cfRule type="expression" dxfId="1266" priority="100" stopIfTrue="1">
      <formula>IF(21&lt;0.86*C11,TRUE,FALSE)</formula>
    </cfRule>
  </conditionalFormatting>
  <conditionalFormatting sqref="J4">
    <cfRule type="expression" dxfId="1265" priority="101" stopIfTrue="1">
      <formula>IF(22&gt;1.07*C11,TRUE,FALSE)</formula>
    </cfRule>
    <cfRule type="expression" dxfId="1264" priority="102" stopIfTrue="1">
      <formula>IF(22&gt;=0.86*C11,TRUE,FALSE)</formula>
    </cfRule>
    <cfRule type="expression" dxfId="1263" priority="103" stopIfTrue="1">
      <formula>IF(22&lt;0.71*C11,TRUE,FALSE)</formula>
    </cfRule>
    <cfRule type="expression" dxfId="1262" priority="104" stopIfTrue="1">
      <formula>IF(22&lt;0.86*C11,TRUE,FALSE)</formula>
    </cfRule>
  </conditionalFormatting>
  <conditionalFormatting sqref="J3">
    <cfRule type="expression" dxfId="1261" priority="105" stopIfTrue="1">
      <formula>IF(23&gt;1.07*C11,TRUE,FALSE)</formula>
    </cfRule>
    <cfRule type="expression" dxfId="1260" priority="106" stopIfTrue="1">
      <formula>IF(23&gt;=0.86*C11,TRUE,FALSE)</formula>
    </cfRule>
    <cfRule type="expression" dxfId="1259" priority="107" stopIfTrue="1">
      <formula>IF(23&lt;0.71*C11,TRUE,FALSE)</formula>
    </cfRule>
    <cfRule type="expression" dxfId="1258" priority="108" stopIfTrue="1">
      <formula>IF(23&lt;0.86*C11,TRUE,FALSE)</formula>
    </cfRule>
  </conditionalFormatting>
  <conditionalFormatting sqref="J20">
    <cfRule type="expression" dxfId="1257" priority="109" stopIfTrue="1">
      <formula>IF(6&gt;1.07*C11,TRUE,FALSE)</formula>
    </cfRule>
    <cfRule type="expression" dxfId="1256" priority="110" stopIfTrue="1">
      <formula>IF(6&gt;=0.86*C11,TRUE,FALSE)</formula>
    </cfRule>
    <cfRule type="expression" dxfId="1255" priority="111" stopIfTrue="1">
      <formula>IF(6&lt;0.55*C11,TRUE,FALSE)</formula>
    </cfRule>
    <cfRule type="expression" dxfId="1254" priority="112" stopIfTrue="1">
      <formula>IF(6&lt;0.71*C11,TRUE,FALSE)</formula>
    </cfRule>
    <cfRule type="expression" dxfId="1253" priority="113" stopIfTrue="1">
      <formula>IF(6&lt;0.86*C11,TRUE,FALSE)</formula>
    </cfRule>
  </conditionalFormatting>
  <conditionalFormatting sqref="B8">
    <cfRule type="cellIs" dxfId="1252" priority="6" stopIfTrue="1" operator="equal">
      <formula>0</formula>
    </cfRule>
    <cfRule type="cellIs" dxfId="1251" priority="7" stopIfTrue="1" operator="lessThan">
      <formula>18.5</formula>
    </cfRule>
    <cfRule type="cellIs" dxfId="1250" priority="8" stopIfTrue="1" operator="lessThan">
      <formula>25</formula>
    </cfRule>
    <cfRule type="cellIs" dxfId="1249" priority="9" stopIfTrue="1" operator="between">
      <formula>30</formula>
      <formula>0.899999999999999</formula>
    </cfRule>
    <cfRule type="cellIs" dxfId="1248" priority="10" stopIfTrue="1" operator="greaterThanOrEqual">
      <formula>30</formula>
    </cfRule>
  </conditionalFormatting>
  <conditionalFormatting sqref="C8">
    <cfRule type="cellIs" dxfId="1247" priority="1" stopIfTrue="1" operator="equal">
      <formula>0</formula>
    </cfRule>
    <cfRule type="cellIs" dxfId="1246" priority="2" stopIfTrue="1" operator="lessThan">
      <formula>18.5</formula>
    </cfRule>
    <cfRule type="cellIs" dxfId="1245" priority="3" stopIfTrue="1" operator="lessThan">
      <formula>25</formula>
    </cfRule>
    <cfRule type="cellIs" dxfId="1244" priority="4" stopIfTrue="1" operator="between">
      <formula>30</formula>
      <formula>0.899999999999999</formula>
    </cfRule>
    <cfRule type="cellIs" dxfId="1243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8" sqref="H8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109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110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50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26602</v>
      </c>
      <c r="C5" s="149" t="s">
        <v>65</v>
      </c>
      <c r="D5" s="149"/>
      <c r="E5" s="148">
        <f ca="1">IF(B4="M",220-YEAR(A32)+YEAR(A33),226-YEAR(A32)+YEAR(A33))</f>
        <v>170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16.7</v>
      </c>
      <c r="C6" s="145" t="s">
        <v>59</v>
      </c>
      <c r="D6" s="145"/>
      <c r="E6" s="144">
        <v>189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1.8</v>
      </c>
      <c r="C7" s="139" t="s">
        <v>53</v>
      </c>
      <c r="D7" s="227">
        <v>75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23.148148148148145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>
        <v>189</v>
      </c>
      <c r="I9" s="99">
        <f>(H9/E6)</f>
        <v>1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187</v>
      </c>
      <c r="I10" s="99">
        <f>(H10/E6)</f>
        <v>0.98941798941798942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15.864999999999998</v>
      </c>
      <c r="F11" s="88"/>
      <c r="G11" s="101">
        <v>10</v>
      </c>
      <c r="H11" s="100">
        <v>181</v>
      </c>
      <c r="I11" s="99">
        <f>(H11/E6)</f>
        <v>0.95767195767195767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55.527499999999996</v>
      </c>
      <c r="F12" s="88"/>
      <c r="G12" s="101">
        <v>9</v>
      </c>
      <c r="H12" s="100">
        <v>177</v>
      </c>
      <c r="I12" s="99">
        <f>(H12/E6)</f>
        <v>0.93650793650793651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170</v>
      </c>
      <c r="I13" s="99">
        <f>(H13/E6)</f>
        <v>0.89947089947089942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164</v>
      </c>
      <c r="I14" s="99">
        <f>(H14/E6)</f>
        <v>0.86772486772486768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158</v>
      </c>
      <c r="I15" s="99">
        <f>(H15/E6)</f>
        <v>0.83597883597883593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148</v>
      </c>
      <c r="I16" s="99">
        <f>(H16/E6)</f>
        <v>0.78306878306878303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5.2526525895577273E-3</v>
      </c>
      <c r="C17" s="103">
        <f>IF(B17,3600*2/(HOUR(B17)*3600+MINUTE(B17)*60+SECOND(B17)),TEXT(,""))</f>
        <v>15.859030837004406</v>
      </c>
      <c r="D17" s="102" t="str">
        <f>IF(B17,TEXT(B17/2,"mm:ss"),TEXT(,""))</f>
        <v>03:47</v>
      </c>
      <c r="E17" s="89"/>
      <c r="F17" s="88"/>
      <c r="G17" s="101">
        <v>4</v>
      </c>
      <c r="H17" s="100">
        <v>142</v>
      </c>
      <c r="I17" s="99">
        <f>(H17/E6)</f>
        <v>0.75132275132275128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0:42:21</v>
      </c>
      <c r="C18" s="103">
        <f>IF(B17,3600*10/(HOUR(B18)*3600+MINUTE(B18)*60+SECOND(B18)),TEXT(,""))</f>
        <v>14.167650531286895</v>
      </c>
      <c r="D18" s="102" t="str">
        <f>IF(B17,TEXT(B18/10,"mm:ss"),TEXT(,""))</f>
        <v>04:14</v>
      </c>
      <c r="E18" s="89"/>
      <c r="F18" s="88"/>
      <c r="G18" s="101">
        <v>3</v>
      </c>
      <c r="H18" s="111">
        <v>133</v>
      </c>
      <c r="I18" s="99">
        <f>(H18/E6)</f>
        <v>0.70370370370370372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1:36:25</v>
      </c>
      <c r="C19" s="103">
        <f>IF(B17,C18-1.1,TEXT(,""))</f>
        <v>13.067650531286896</v>
      </c>
      <c r="D19" s="102" t="str">
        <f>IF(B17,TEXT(B19/21,"mm:ss"),TEXT(,""))</f>
        <v>04:35</v>
      </c>
      <c r="E19" s="89"/>
      <c r="F19" s="88"/>
      <c r="G19" s="101">
        <v>2</v>
      </c>
      <c r="H19" s="100">
        <v>122</v>
      </c>
      <c r="I19" s="99">
        <f>(H19/E6)</f>
        <v>0.64550264550264547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3:31:33</v>
      </c>
      <c r="C20" s="91">
        <f>IF(B17,C19-1.1,TEXT(,""))</f>
        <v>11.967650531286896</v>
      </c>
      <c r="D20" s="90" t="str">
        <f>IF(B17,TEXT(B20/42.195,"mm:ss"),TEXT(,""))</f>
        <v>05:01</v>
      </c>
      <c r="E20" s="89"/>
      <c r="F20" s="88"/>
      <c r="G20" s="87">
        <v>1</v>
      </c>
      <c r="H20" s="86">
        <v>108</v>
      </c>
      <c r="I20" s="85">
        <f>(H20/E6)</f>
        <v>0.5714285714285714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MAGOTTE</v>
      </c>
      <c r="B24" s="194" t="str">
        <f>B3</f>
        <v>Olivier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15.864999999999998</v>
      </c>
      <c r="K25" s="199"/>
      <c r="L25" s="200">
        <f>1/24/$J25</f>
        <v>2.6263262947788637E-3</v>
      </c>
      <c r="M25" s="199"/>
      <c r="N25" s="200">
        <f>$L25/10</f>
        <v>2.6263262947788638E-4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113.39999999999999</v>
      </c>
      <c r="C26" s="48">
        <f>E6*C25</f>
        <v>132.29999999999998</v>
      </c>
      <c r="D26" s="48">
        <f>E6*D25</f>
        <v>151.20000000000002</v>
      </c>
      <c r="E26" s="47"/>
      <c r="F26" s="44"/>
      <c r="G26" s="183" t="s">
        <v>10</v>
      </c>
      <c r="H26" s="184"/>
      <c r="I26" s="185"/>
      <c r="J26" s="43">
        <f>C11*85%</f>
        <v>13.485249999999999</v>
      </c>
      <c r="K26" s="43">
        <f>C11*92%</f>
        <v>14.595799999999999</v>
      </c>
      <c r="L26" s="42">
        <f>1/24/$J26</f>
        <v>3.0897956409163098E-3</v>
      </c>
      <c r="M26" s="42">
        <f>1/24/$K26</f>
        <v>2.8547024943248516E-3</v>
      </c>
      <c r="N26" s="42">
        <f>$L26/10</f>
        <v>3.0897956409163096E-4</v>
      </c>
      <c r="O26" s="41">
        <f>$M26/10</f>
        <v>2.8547024943248515E-4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12.692</v>
      </c>
      <c r="K27" s="43">
        <f>C11*85%</f>
        <v>13.485249999999999</v>
      </c>
      <c r="L27" s="42">
        <f>1/24/$J27</f>
        <v>3.2829078684735789E-3</v>
      </c>
      <c r="M27" s="42">
        <f>1/24/$K27</f>
        <v>3.0897956409163098E-3</v>
      </c>
      <c r="N27" s="42">
        <f>$L27/10</f>
        <v>3.282907868473579E-4</v>
      </c>
      <c r="O27" s="41">
        <f>$M27/10</f>
        <v>3.0897956409163096E-4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151.20000000000002</v>
      </c>
      <c r="C28" s="39">
        <f>E6*C27</f>
        <v>160.65</v>
      </c>
      <c r="D28" s="39">
        <f>E6*D27</f>
        <v>170.1</v>
      </c>
      <c r="E28" s="31"/>
      <c r="F28" s="38"/>
      <c r="G28" s="189" t="s">
        <v>6</v>
      </c>
      <c r="H28" s="190"/>
      <c r="I28" s="191"/>
      <c r="J28" s="37">
        <f>C11*72%</f>
        <v>11.422799999999999</v>
      </c>
      <c r="K28" s="37">
        <f>C11*80%</f>
        <v>12.692</v>
      </c>
      <c r="L28" s="36">
        <f>1/24/$J28</f>
        <v>3.6476754094150882E-3</v>
      </c>
      <c r="M28" s="36">
        <f>1/24/$K28</f>
        <v>3.2829078684735789E-3</v>
      </c>
      <c r="N28" s="35">
        <f>$L28/10</f>
        <v>3.6476754094150882E-4</v>
      </c>
      <c r="O28" s="34">
        <f>$M28/10</f>
        <v>3.282907868473579E-4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170.1</v>
      </c>
      <c r="C30" s="25">
        <f>E6*C29</f>
        <v>179.54999999999998</v>
      </c>
      <c r="D30" s="25">
        <f>E6*D29</f>
        <v>189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26602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242" priority="26" stopIfTrue="1">
      <formula>IF($I11&gt;=0.9,TRUE,FALSE)</formula>
    </cfRule>
    <cfRule type="expression" dxfId="1241" priority="27" stopIfTrue="1">
      <formula>IF($I11&lt;0.9,TRUE,FALSE)</formula>
    </cfRule>
  </conditionalFormatting>
  <conditionalFormatting sqref="I3:I20">
    <cfRule type="cellIs" dxfId="1240" priority="21" stopIfTrue="1" operator="equal">
      <formula>0</formula>
    </cfRule>
    <cfRule type="cellIs" dxfId="1239" priority="22" stopIfTrue="1" operator="lessThan">
      <formula>0.6</formula>
    </cfRule>
    <cfRule type="cellIs" dxfId="1238" priority="23" stopIfTrue="1" operator="lessThan">
      <formula>0.8</formula>
    </cfRule>
    <cfRule type="cellIs" dxfId="1237" priority="24" stopIfTrue="1" operator="between">
      <formula>0.8</formula>
      <formula>0.899999999999999</formula>
    </cfRule>
    <cfRule type="cellIs" dxfId="1236" priority="25" stopIfTrue="1" operator="greaterThanOrEqual">
      <formula>0.9</formula>
    </cfRule>
  </conditionalFormatting>
  <conditionalFormatting sqref="H3:H20">
    <cfRule type="expression" dxfId="1235" priority="16" stopIfTrue="1">
      <formula>IF($I3=0,TRUE,FALSE)</formula>
    </cfRule>
    <cfRule type="expression" dxfId="1234" priority="17" stopIfTrue="1">
      <formula>IF($I3&lt;0.6,TRUE,FALSE)</formula>
    </cfRule>
    <cfRule type="expression" dxfId="1233" priority="18" stopIfTrue="1">
      <formula>IF($I3&lt;0.8,TRUE,FALSE)</formula>
    </cfRule>
    <cfRule type="expression" dxfId="1232" priority="19" stopIfTrue="1">
      <formula>IF($I3&lt;0.9,TRUE,FALSE)</formula>
    </cfRule>
    <cfRule type="expression" dxfId="1231" priority="20" stopIfTrue="1">
      <formula>IF($I3&gt;=0.9,TRUE,FALSE)</formula>
    </cfRule>
  </conditionalFormatting>
  <conditionalFormatting sqref="G3:G20">
    <cfRule type="expression" dxfId="1230" priority="11" stopIfTrue="1">
      <formula>IF($I3=0,TRUE,FALSE)</formula>
    </cfRule>
    <cfRule type="expression" dxfId="1229" priority="12" stopIfTrue="1">
      <formula>IF($I3&lt;0.6,TRUE,FALSE)</formula>
    </cfRule>
    <cfRule type="expression" dxfId="1228" priority="13" stopIfTrue="1">
      <formula>IF($I3&lt;0.8,TRUE,FALSE)</formula>
    </cfRule>
    <cfRule type="expression" dxfId="1227" priority="14" stopIfTrue="1">
      <formula>IF($I3&lt;0.9,TRUE,FALSE)</formula>
    </cfRule>
    <cfRule type="expression" dxfId="1226" priority="15" stopIfTrue="1">
      <formula>IF($I3&gt;=0.9,TRUE,FALSE)</formula>
    </cfRule>
  </conditionalFormatting>
  <conditionalFormatting sqref="J14">
    <cfRule type="expression" dxfId="1225" priority="28">
      <formula>IF(12&lt;0.51*C11,TRUE,FALSE)</formula>
    </cfRule>
    <cfRule type="expression" dxfId="1224" priority="29" stopIfTrue="1">
      <formula>IF(12&gt;1.07*C11,TRUE,FALSE)</formula>
    </cfRule>
    <cfRule type="expression" dxfId="1223" priority="30" stopIfTrue="1">
      <formula>IF(12&gt;=0.86*C11,TRUE,FALSE)</formula>
    </cfRule>
    <cfRule type="expression" dxfId="1222" priority="31" stopIfTrue="1">
      <formula>IF(12&lt;0.71*C11,TRUE,FALSE)</formula>
    </cfRule>
    <cfRule type="expression" dxfId="1221" priority="32" stopIfTrue="1">
      <formula>IF(12&lt;0.86*C11,TRUE,FALSE)</formula>
    </cfRule>
  </conditionalFormatting>
  <conditionalFormatting sqref="J19">
    <cfRule type="expression" dxfId="1220" priority="33" stopIfTrue="1">
      <formula>IF(7&gt;1.07*C11,TRUE,FALSE)</formula>
    </cfRule>
    <cfRule type="expression" dxfId="1219" priority="34" stopIfTrue="1">
      <formula>IF(7&gt;=0.86*C11,TRUE,FALSE)</formula>
    </cfRule>
    <cfRule type="expression" dxfId="1218" priority="35" stopIfTrue="1">
      <formula>IF(7&lt;0.51*C11,TRUE,FALSE)</formula>
    </cfRule>
    <cfRule type="expression" dxfId="1217" priority="36" stopIfTrue="1">
      <formula>IF(7&lt;0.71*C11,TRUE,FALSE)</formula>
    </cfRule>
    <cfRule type="expression" dxfId="1216" priority="37" stopIfTrue="1">
      <formula>IF(7&lt;0.86*C11,TRUE,FALSE)</formula>
    </cfRule>
  </conditionalFormatting>
  <conditionalFormatting sqref="J18">
    <cfRule type="expression" dxfId="1215" priority="38" stopIfTrue="1">
      <formula>IF(8&gt;1.07*C11,TRUE,FALSE)</formula>
    </cfRule>
    <cfRule type="expression" dxfId="1214" priority="39" stopIfTrue="1">
      <formula>IF(8&gt;=0.86*C11,TRUE,FALSE)</formula>
    </cfRule>
    <cfRule type="expression" dxfId="1213" priority="40" stopIfTrue="1">
      <formula>IF(8&lt;0.51*C11,TRUE,FALSE)</formula>
    </cfRule>
    <cfRule type="expression" dxfId="1212" priority="41" stopIfTrue="1">
      <formula>IF(8&lt;0.71*C11,TRUE,FALSE)</formula>
    </cfRule>
    <cfRule type="expression" dxfId="1211" priority="42" stopIfTrue="1">
      <formula>IF(8&lt;0.86*C11,TRUE,FALSE)</formula>
    </cfRule>
  </conditionalFormatting>
  <conditionalFormatting sqref="J17">
    <cfRule type="expression" dxfId="1210" priority="43" stopIfTrue="1">
      <formula>IF(9&gt;1.07*C11,TRUE,FALSE)</formula>
    </cfRule>
    <cfRule type="expression" dxfId="1209" priority="44" stopIfTrue="1">
      <formula>IF(9&gt;=0.86*C11,TRUE,FALSE)</formula>
    </cfRule>
    <cfRule type="expression" dxfId="1208" priority="45" stopIfTrue="1">
      <formula>IF(9&lt;0.51*C11,TRUE,FALSE)</formula>
    </cfRule>
    <cfRule type="expression" dxfId="1207" priority="46" stopIfTrue="1">
      <formula>IF(9&lt;0.71*C11,TRUE,FALSE)</formula>
    </cfRule>
    <cfRule type="expression" dxfId="1206" priority="47" stopIfTrue="1">
      <formula>IF(9&lt;0.86*C11,TRUE,FALSE)</formula>
    </cfRule>
  </conditionalFormatting>
  <conditionalFormatting sqref="J16">
    <cfRule type="expression" dxfId="1205" priority="48" stopIfTrue="1">
      <formula>IF(10&gt;1.07*C11,TRUE,FALSE)</formula>
    </cfRule>
    <cfRule type="expression" dxfId="1204" priority="49" stopIfTrue="1">
      <formula>IF(10&gt;=0.86*C11,TRUE,FALSE)</formula>
    </cfRule>
    <cfRule type="expression" dxfId="1203" priority="50" stopIfTrue="1">
      <formula>IF(10&lt;0.51*C11,TRUE,FALSE)</formula>
    </cfRule>
    <cfRule type="expression" dxfId="1202" priority="51" stopIfTrue="1">
      <formula>IF(10&lt;0.73*C11,TRUE,FALSE)</formula>
    </cfRule>
    <cfRule type="expression" dxfId="1201" priority="52" stopIfTrue="1">
      <formula>IF(10&lt;0.86*C11,TRUE,FALSE)</formula>
    </cfRule>
  </conditionalFormatting>
  <conditionalFormatting sqref="J15">
    <cfRule type="expression" dxfId="1200" priority="53" stopIfTrue="1">
      <formula>IF(11&gt;1.07*C11,TRUE,FALSE)</formula>
    </cfRule>
    <cfRule type="expression" dxfId="1199" priority="54" stopIfTrue="1">
      <formula>IF(11&gt;=0.86*C11,TRUE,FALSE)</formula>
    </cfRule>
    <cfRule type="expression" dxfId="1198" priority="55" stopIfTrue="1">
      <formula>IF(11&lt;0.51*C11,TRUE,FALSE)</formula>
    </cfRule>
    <cfRule type="expression" dxfId="1197" priority="56" stopIfTrue="1">
      <formula>IF(11&lt;0.71*C11,TRUE,FALSE)</formula>
    </cfRule>
    <cfRule type="expression" dxfId="1196" priority="57" stopIfTrue="1">
      <formula>IF(11&lt;0.86*C11,TRUE,FALSE)</formula>
    </cfRule>
  </conditionalFormatting>
  <conditionalFormatting sqref="J13">
    <cfRule type="expression" dxfId="1195" priority="58" stopIfTrue="1">
      <formula>IF(13&gt;1.07*C11,TRUE,FALSE)</formula>
    </cfRule>
    <cfRule type="expression" dxfId="1194" priority="59" stopIfTrue="1">
      <formula>IF(13&gt;=0.86*C11,TRUE,FALSE)</formula>
    </cfRule>
    <cfRule type="expression" dxfId="1193" priority="60" stopIfTrue="1">
      <formula>IF(13&lt;0.51*C11,TRUE,FALSE)</formula>
    </cfRule>
    <cfRule type="expression" dxfId="1192" priority="61" stopIfTrue="1">
      <formula>IF(13&lt;0.71*C11,TRUE,FALSE)</formula>
    </cfRule>
    <cfRule type="expression" dxfId="1191" priority="62" stopIfTrue="1">
      <formula>IF(13&lt;0.86*C11,TRUE,FALSE)</formula>
    </cfRule>
  </conditionalFormatting>
  <conditionalFormatting sqref="J12">
    <cfRule type="expression" dxfId="1190" priority="63" stopIfTrue="1">
      <formula>IF(14&gt;1.07*C11,TRUE,FALSE)</formula>
    </cfRule>
    <cfRule type="expression" dxfId="1189" priority="64" stopIfTrue="1">
      <formula>IF(14&gt;=0.86*C11,TRUE,FALSE)</formula>
    </cfRule>
    <cfRule type="expression" dxfId="1188" priority="65" stopIfTrue="1">
      <formula>IF(14&lt;0.51*C11,TRUE,FALSE)</formula>
    </cfRule>
    <cfRule type="expression" dxfId="1187" priority="66" stopIfTrue="1">
      <formula>IF(14&lt;0.71*C11,TRUE,FALSE)</formula>
    </cfRule>
    <cfRule type="expression" dxfId="1186" priority="67" stopIfTrue="1">
      <formula>IF(14&lt;0.86*C11,TRUE,FALSE)</formula>
    </cfRule>
  </conditionalFormatting>
  <conditionalFormatting sqref="J11">
    <cfRule type="expression" dxfId="1185" priority="68" stopIfTrue="1">
      <formula>IF(15&gt;1.07*C11,TRUE,FALSE)</formula>
    </cfRule>
    <cfRule type="expression" dxfId="1184" priority="69" stopIfTrue="1">
      <formula>IF(15&gt;=0.86*C11,TRUE,FALSE)</formula>
    </cfRule>
    <cfRule type="expression" dxfId="1183" priority="70">
      <formula>IF(15&lt;0.51*C11,TRUE,FALSE)</formula>
    </cfRule>
    <cfRule type="expression" dxfId="1182" priority="71" stopIfTrue="1">
      <formula>IF(15&lt;0.71*C11,TRUE,FALSE)</formula>
    </cfRule>
    <cfRule type="expression" dxfId="1181" priority="72" stopIfTrue="1">
      <formula>IF(15&lt;0.86*C11,TRUE,FALSE)</formula>
    </cfRule>
  </conditionalFormatting>
  <conditionalFormatting sqref="J10">
    <cfRule type="expression" dxfId="1180" priority="73">
      <formula>IF(16&lt;0.51*C11,TRUE,FALSE)</formula>
    </cfRule>
    <cfRule type="expression" dxfId="1179" priority="74" stopIfTrue="1">
      <formula>IF(16&gt;1.07*C11,TRUE,FALSE)</formula>
    </cfRule>
    <cfRule type="expression" dxfId="1178" priority="75" stopIfTrue="1">
      <formula>IF(16&gt;=0.86*C11,TRUE,FALSE)</formula>
    </cfRule>
    <cfRule type="expression" dxfId="1177" priority="76" stopIfTrue="1">
      <formula>IF(16&lt;0.71*C11,TRUE,FALSE)</formula>
    </cfRule>
    <cfRule type="expression" dxfId="1176" priority="77" stopIfTrue="1">
      <formula>IF(16&lt;0.86*C11,TRUE,FALSE)</formula>
    </cfRule>
  </conditionalFormatting>
  <conditionalFormatting sqref="J9">
    <cfRule type="expression" dxfId="1175" priority="78">
      <formula>IF(17&lt;0.51*C11,TRUE,FALSE)</formula>
    </cfRule>
    <cfRule type="expression" dxfId="1174" priority="79" stopIfTrue="1">
      <formula>IF(17&gt;1.07*C11,TRUE,FALSE)</formula>
    </cfRule>
    <cfRule type="expression" dxfId="1173" priority="80" stopIfTrue="1">
      <formula>IF(17&lt;0.71*C11,TRUE,FALSE)</formula>
    </cfRule>
    <cfRule type="expression" dxfId="1172" priority="81" stopIfTrue="1">
      <formula>IF(17&lt;0.86*C11,TRUE,FALSE)</formula>
    </cfRule>
    <cfRule type="expression" dxfId="1171" priority="82" stopIfTrue="1">
      <formula>IF(17&gt;=0.86*C11,TRUE,FALSE)</formula>
    </cfRule>
  </conditionalFormatting>
  <conditionalFormatting sqref="J8">
    <cfRule type="expression" dxfId="1170" priority="83" stopIfTrue="1">
      <formula>IF(18&gt;1.07*C11,TRUE,FALSE)</formula>
    </cfRule>
    <cfRule type="expression" dxfId="1169" priority="84" stopIfTrue="1">
      <formula>IF(18&gt;=0.86*C11,TRUE,FALSE)</formula>
    </cfRule>
    <cfRule type="expression" dxfId="1168" priority="85" stopIfTrue="1">
      <formula>IF(18&lt;0.51*C11,TRUE,FALSE)</formula>
    </cfRule>
    <cfRule type="expression" dxfId="1167" priority="86" stopIfTrue="1">
      <formula>IF(18&lt;0.71*C11,TRUE,FALSE)</formula>
    </cfRule>
    <cfRule type="expression" dxfId="1166" priority="87" stopIfTrue="1">
      <formula>IF(18&lt;0.86*C11,TRUE,FALSE)</formula>
    </cfRule>
  </conditionalFormatting>
  <conditionalFormatting sqref="J7">
    <cfRule type="expression" dxfId="1165" priority="88" stopIfTrue="1">
      <formula>IF(19&gt;1.07*C11,TRUE,FALSE)</formula>
    </cfRule>
    <cfRule type="expression" dxfId="1164" priority="89" stopIfTrue="1">
      <formula>IF(19&gt;=0.86*C11,TRUE,FALSE)</formula>
    </cfRule>
    <cfRule type="expression" dxfId="1163" priority="90" stopIfTrue="1">
      <formula>IF(19&lt;0.51*C11,TRUE,FALSE)</formula>
    </cfRule>
    <cfRule type="expression" dxfId="1162" priority="91" stopIfTrue="1">
      <formula>IF(19&lt;0.71*C11,TRUE,FALSE)</formula>
    </cfRule>
    <cfRule type="expression" dxfId="1161" priority="92" stopIfTrue="1">
      <formula>IF(19&lt;0.86*C11,TRUE,FALSE)</formula>
    </cfRule>
  </conditionalFormatting>
  <conditionalFormatting sqref="J6">
    <cfRule type="expression" dxfId="1160" priority="93" stopIfTrue="1">
      <formula>IF(20&gt;1.07*C11,TRUE,FALSE)</formula>
    </cfRule>
    <cfRule type="expression" dxfId="1159" priority="94" stopIfTrue="1">
      <formula>IF(20&gt;=0.86*C11,TRUE,FALSE)</formula>
    </cfRule>
    <cfRule type="expression" dxfId="1158" priority="95" stopIfTrue="1">
      <formula>IF(20&lt;0.71*C11,TRUE,FALSE)</formula>
    </cfRule>
    <cfRule type="expression" dxfId="1157" priority="96" stopIfTrue="1">
      <formula>IF(20&lt;0.86*C11,TRUE,FALSE)</formula>
    </cfRule>
  </conditionalFormatting>
  <conditionalFormatting sqref="J5">
    <cfRule type="expression" dxfId="1156" priority="97" stopIfTrue="1">
      <formula>IF(21&gt;1.07*C11,TRUE,FALSE)</formula>
    </cfRule>
    <cfRule type="expression" dxfId="1155" priority="98" stopIfTrue="1">
      <formula>IF(21&gt;=0.86*C11,TRUE,FALSE)</formula>
    </cfRule>
    <cfRule type="expression" dxfId="1154" priority="99" stopIfTrue="1">
      <formula>IF(21&lt;0.71*C11,TRUE,FALSE)</formula>
    </cfRule>
    <cfRule type="expression" dxfId="1153" priority="100" stopIfTrue="1">
      <formula>IF(21&lt;0.86*C11,TRUE,FALSE)</formula>
    </cfRule>
  </conditionalFormatting>
  <conditionalFormatting sqref="J4">
    <cfRule type="expression" dxfId="1152" priority="101" stopIfTrue="1">
      <formula>IF(22&gt;1.07*C11,TRUE,FALSE)</formula>
    </cfRule>
    <cfRule type="expression" dxfId="1151" priority="102" stopIfTrue="1">
      <formula>IF(22&gt;=0.86*C11,TRUE,FALSE)</formula>
    </cfRule>
    <cfRule type="expression" dxfId="1150" priority="103" stopIfTrue="1">
      <formula>IF(22&lt;0.71*C11,TRUE,FALSE)</formula>
    </cfRule>
    <cfRule type="expression" dxfId="1149" priority="104" stopIfTrue="1">
      <formula>IF(22&lt;0.86*C11,TRUE,FALSE)</formula>
    </cfRule>
  </conditionalFormatting>
  <conditionalFormatting sqref="J3">
    <cfRule type="expression" dxfId="1148" priority="105" stopIfTrue="1">
      <formula>IF(23&gt;1.07*C11,TRUE,FALSE)</formula>
    </cfRule>
    <cfRule type="expression" dxfId="1147" priority="106" stopIfTrue="1">
      <formula>IF(23&gt;=0.86*C11,TRUE,FALSE)</formula>
    </cfRule>
    <cfRule type="expression" dxfId="1146" priority="107" stopIfTrue="1">
      <formula>IF(23&lt;0.71*C11,TRUE,FALSE)</formula>
    </cfRule>
    <cfRule type="expression" dxfId="1145" priority="108" stopIfTrue="1">
      <formula>IF(23&lt;0.86*C11,TRUE,FALSE)</formula>
    </cfRule>
  </conditionalFormatting>
  <conditionalFormatting sqref="J20">
    <cfRule type="expression" dxfId="1144" priority="109" stopIfTrue="1">
      <formula>IF(6&gt;1.07*C11,TRUE,FALSE)</formula>
    </cfRule>
    <cfRule type="expression" dxfId="1143" priority="110" stopIfTrue="1">
      <formula>IF(6&gt;=0.86*C11,TRUE,FALSE)</formula>
    </cfRule>
    <cfRule type="expression" dxfId="1142" priority="111" stopIfTrue="1">
      <formula>IF(6&lt;0.55*C11,TRUE,FALSE)</formula>
    </cfRule>
    <cfRule type="expression" dxfId="1141" priority="112" stopIfTrue="1">
      <formula>IF(6&lt;0.71*C11,TRUE,FALSE)</formula>
    </cfRule>
    <cfRule type="expression" dxfId="1140" priority="113" stopIfTrue="1">
      <formula>IF(6&lt;0.86*C11,TRUE,FALSE)</formula>
    </cfRule>
  </conditionalFormatting>
  <conditionalFormatting sqref="B8">
    <cfRule type="cellIs" dxfId="1139" priority="6" stopIfTrue="1" operator="equal">
      <formula>0</formula>
    </cfRule>
    <cfRule type="cellIs" dxfId="1138" priority="7" stopIfTrue="1" operator="lessThan">
      <formula>18.5</formula>
    </cfRule>
    <cfRule type="cellIs" dxfId="1137" priority="8" stopIfTrue="1" operator="lessThan">
      <formula>25</formula>
    </cfRule>
    <cfRule type="cellIs" dxfId="1136" priority="9" stopIfTrue="1" operator="between">
      <formula>30</formula>
      <formula>0.899999999999999</formula>
    </cfRule>
    <cfRule type="cellIs" dxfId="1135" priority="10" stopIfTrue="1" operator="greaterThanOrEqual">
      <formula>30</formula>
    </cfRule>
  </conditionalFormatting>
  <conditionalFormatting sqref="C8">
    <cfRule type="cellIs" dxfId="1134" priority="1" stopIfTrue="1" operator="equal">
      <formula>0</formula>
    </cfRule>
    <cfRule type="cellIs" dxfId="1133" priority="2" stopIfTrue="1" operator="lessThan">
      <formula>18.5</formula>
    </cfRule>
    <cfRule type="cellIs" dxfId="1132" priority="3" stopIfTrue="1" operator="lessThan">
      <formula>25</formula>
    </cfRule>
    <cfRule type="cellIs" dxfId="1131" priority="4" stopIfTrue="1" operator="between">
      <formula>30</formula>
      <formula>0.899999999999999</formula>
    </cfRule>
    <cfRule type="cellIs" dxfId="1130" priority="5" stopIfTrue="1" operator="greaterThanOrEqual">
      <formula>30</formula>
    </cfRule>
  </conditionalFormatting>
  <dataValidations count="3">
    <dataValidation type="time" allowBlank="1" showInputMessage="1" showErrorMessage="1" prompt="Indiquer le temps de parcours en h:mm:ss" sqref="B17">
      <formula1>0</formula1>
      <formula2>0.125</formula2>
    </dataValidation>
    <dataValidation showInputMessage="1" showErrorMessage="1" sqref="C6"/>
    <dataValidation type="list" showInputMessage="1" showErrorMessage="1" sqref="B4">
      <formula1>"F,M"</formula1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4"/>
  <sheetViews>
    <sheetView zoomScale="111" zoomScaleNormal="111" zoomScalePageLayoutView="150" workbookViewId="0">
      <selection activeCell="H9" sqref="H9"/>
    </sheetView>
  </sheetViews>
  <sheetFormatPr baseColWidth="10" defaultColWidth="10.6640625" defaultRowHeight="20" customHeight="1" x14ac:dyDescent="0.15"/>
  <cols>
    <col min="1" max="1" width="17.1640625" style="1" customWidth="1"/>
    <col min="2" max="2" width="13.1640625" style="1" customWidth="1"/>
    <col min="3" max="3" width="12.5" style="1" customWidth="1"/>
    <col min="4" max="4" width="11.5" style="1" customWidth="1"/>
    <col min="5" max="5" width="10" style="1" customWidth="1"/>
    <col min="6" max="6" width="2.83203125" style="4" customWidth="1"/>
    <col min="7" max="7" width="9.5" style="1" customWidth="1"/>
    <col min="8" max="8" width="9.1640625" style="1" customWidth="1"/>
    <col min="9" max="9" width="8.83203125" style="4" customWidth="1"/>
    <col min="10" max="10" width="10.5" style="1" customWidth="1"/>
    <col min="11" max="11" width="7.5" style="1" customWidth="1"/>
    <col min="12" max="12" width="9.1640625" style="3" customWidth="1"/>
    <col min="13" max="13" width="9.5" style="1" customWidth="1"/>
    <col min="14" max="14" width="8.5" style="1" customWidth="1"/>
    <col min="15" max="15" width="8.83203125" style="2" customWidth="1"/>
    <col min="16" max="16" width="9.6640625" style="1" customWidth="1"/>
    <col min="17" max="18" width="8.5" style="1" customWidth="1"/>
    <col min="19" max="19" width="13.6640625" style="1" customWidth="1"/>
    <col min="20" max="20" width="17.33203125" style="1" customWidth="1"/>
    <col min="21" max="16384" width="10.6640625" style="1"/>
  </cols>
  <sheetData>
    <row r="1" spans="1:23" ht="20" customHeight="1" thickTop="1" x14ac:dyDescent="0.2">
      <c r="A1" s="256" t="s">
        <v>88</v>
      </c>
      <c r="B1" s="257"/>
      <c r="C1" s="257"/>
      <c r="D1" s="258">
        <v>44688</v>
      </c>
      <c r="E1" s="259"/>
      <c r="F1" s="122"/>
      <c r="G1" s="217" t="s">
        <v>87</v>
      </c>
      <c r="H1" s="218"/>
      <c r="I1" s="219"/>
      <c r="J1" s="260" t="s">
        <v>86</v>
      </c>
      <c r="K1" s="166"/>
      <c r="L1" s="211" t="s">
        <v>85</v>
      </c>
      <c r="M1" s="212"/>
      <c r="N1" s="212"/>
      <c r="O1" s="213"/>
      <c r="P1" s="165"/>
      <c r="Q1" s="116"/>
      <c r="R1" s="116"/>
    </row>
    <row r="2" spans="1:23" ht="20" customHeight="1" thickBot="1" x14ac:dyDescent="0.25">
      <c r="A2" s="151" t="s">
        <v>84</v>
      </c>
      <c r="B2" s="227" t="s">
        <v>106</v>
      </c>
      <c r="C2" s="244"/>
      <c r="D2" s="244"/>
      <c r="E2" s="245"/>
      <c r="F2" s="164"/>
      <c r="G2" s="163" t="s">
        <v>83</v>
      </c>
      <c r="H2" s="162" t="s">
        <v>82</v>
      </c>
      <c r="I2" s="161" t="s">
        <v>81</v>
      </c>
      <c r="J2" s="261"/>
      <c r="K2" s="89"/>
      <c r="L2" s="160" t="s">
        <v>80</v>
      </c>
      <c r="M2" s="262"/>
      <c r="N2" s="263"/>
      <c r="O2" s="159" t="s">
        <v>79</v>
      </c>
      <c r="P2" s="122"/>
      <c r="Q2" s="116"/>
      <c r="R2" s="116"/>
    </row>
    <row r="3" spans="1:23" ht="20" customHeight="1" x14ac:dyDescent="0.2">
      <c r="A3" s="151" t="s">
        <v>78</v>
      </c>
      <c r="B3" s="227" t="s">
        <v>108</v>
      </c>
      <c r="C3" s="244"/>
      <c r="D3" s="244"/>
      <c r="E3" s="245"/>
      <c r="F3" s="143"/>
      <c r="G3" s="101">
        <v>18</v>
      </c>
      <c r="H3" s="100"/>
      <c r="I3" s="99">
        <f>(H3/E6)</f>
        <v>0</v>
      </c>
      <c r="J3" s="110" t="s">
        <v>77</v>
      </c>
      <c r="K3" s="83"/>
      <c r="L3" s="158" t="s">
        <v>76</v>
      </c>
      <c r="M3" s="246" t="s">
        <v>75</v>
      </c>
      <c r="N3" s="247"/>
      <c r="O3" s="157" t="s">
        <v>74</v>
      </c>
      <c r="P3" s="156"/>
      <c r="Q3" s="156"/>
      <c r="R3" s="156"/>
      <c r="W3" s="136"/>
    </row>
    <row r="4" spans="1:23" ht="20" customHeight="1" x14ac:dyDescent="0.2">
      <c r="A4" s="151" t="s">
        <v>73</v>
      </c>
      <c r="B4" s="155" t="s">
        <v>72</v>
      </c>
      <c r="C4" s="248" t="s">
        <v>71</v>
      </c>
      <c r="D4" s="249"/>
      <c r="E4" s="154">
        <f ca="1">YEAR(TODAY())-YEAR(B5)</f>
        <v>63</v>
      </c>
      <c r="F4" s="143"/>
      <c r="G4" s="101">
        <v>17</v>
      </c>
      <c r="H4" s="100"/>
      <c r="I4" s="99">
        <f>(H4/E6)</f>
        <v>0</v>
      </c>
      <c r="J4" s="110" t="s">
        <v>70</v>
      </c>
      <c r="K4" s="83"/>
      <c r="L4" s="153" t="s">
        <v>69</v>
      </c>
      <c r="M4" s="250" t="s">
        <v>68</v>
      </c>
      <c r="N4" s="251"/>
      <c r="O4" s="152" t="s">
        <v>67</v>
      </c>
      <c r="P4" s="116"/>
      <c r="Q4" s="112"/>
      <c r="R4" s="112"/>
    </row>
    <row r="5" spans="1:23" ht="20" customHeight="1" x14ac:dyDescent="0.2">
      <c r="A5" s="151" t="s">
        <v>66</v>
      </c>
      <c r="B5" s="150">
        <v>21886</v>
      </c>
      <c r="C5" s="149" t="s">
        <v>65</v>
      </c>
      <c r="D5" s="149"/>
      <c r="E5" s="148">
        <f ca="1">IF(B4="M",220-YEAR(A32)+YEAR(A33),226-YEAR(A32)+YEAR(A33))</f>
        <v>157</v>
      </c>
      <c r="F5" s="143"/>
      <c r="G5" s="101">
        <v>16</v>
      </c>
      <c r="H5" s="100"/>
      <c r="I5" s="99">
        <f>(H5/E6)</f>
        <v>0</v>
      </c>
      <c r="J5" s="110" t="s">
        <v>64</v>
      </c>
      <c r="K5" s="83"/>
      <c r="L5" s="147" t="s">
        <v>63</v>
      </c>
      <c r="M5" s="252" t="s">
        <v>62</v>
      </c>
      <c r="N5" s="253"/>
      <c r="O5" s="146" t="s">
        <v>61</v>
      </c>
      <c r="P5" s="78"/>
      <c r="Q5" s="112"/>
      <c r="R5" s="112"/>
    </row>
    <row r="6" spans="1:23" ht="20" customHeight="1" x14ac:dyDescent="0.2">
      <c r="A6" s="139" t="s">
        <v>60</v>
      </c>
      <c r="B6" s="140">
        <v>15.5</v>
      </c>
      <c r="C6" s="145" t="s">
        <v>59</v>
      </c>
      <c r="D6" s="145"/>
      <c r="E6" s="144">
        <v>167</v>
      </c>
      <c r="F6" s="143"/>
      <c r="G6" s="101">
        <v>15</v>
      </c>
      <c r="H6" s="100"/>
      <c r="I6" s="99">
        <f>(H6/E6)</f>
        <v>0</v>
      </c>
      <c r="J6" s="110" t="s">
        <v>58</v>
      </c>
      <c r="K6" s="83"/>
      <c r="L6" s="142" t="s">
        <v>57</v>
      </c>
      <c r="M6" s="254" t="s">
        <v>56</v>
      </c>
      <c r="N6" s="255"/>
      <c r="O6" s="141" t="s">
        <v>55</v>
      </c>
      <c r="P6" s="78"/>
      <c r="Q6" s="112"/>
      <c r="R6" s="112"/>
    </row>
    <row r="7" spans="1:23" ht="20" customHeight="1" thickBot="1" x14ac:dyDescent="0.25">
      <c r="A7" s="139" t="s">
        <v>54</v>
      </c>
      <c r="B7" s="140">
        <v>1.8</v>
      </c>
      <c r="C7" s="139" t="s">
        <v>53</v>
      </c>
      <c r="D7" s="227">
        <v>80</v>
      </c>
      <c r="E7" s="228"/>
      <c r="F7" s="88"/>
      <c r="G7" s="101">
        <v>14</v>
      </c>
      <c r="H7" s="100"/>
      <c r="I7" s="99">
        <f>(H7/E6)</f>
        <v>0</v>
      </c>
      <c r="J7" s="110" t="s">
        <v>52</v>
      </c>
      <c r="K7" s="83"/>
      <c r="L7" s="138" t="s">
        <v>51</v>
      </c>
      <c r="M7" s="229" t="s">
        <v>50</v>
      </c>
      <c r="N7" s="230"/>
      <c r="O7" s="137" t="s">
        <v>49</v>
      </c>
      <c r="P7" s="116"/>
      <c r="Q7" s="112"/>
      <c r="R7" s="112"/>
      <c r="U7" s="136"/>
    </row>
    <row r="8" spans="1:23" ht="20" customHeight="1" thickTop="1" thickBot="1" x14ac:dyDescent="0.25">
      <c r="A8" s="135" t="s">
        <v>48</v>
      </c>
      <c r="B8" s="134">
        <f>D7/(B7*B7)</f>
        <v>24.691358024691358</v>
      </c>
      <c r="C8" s="231"/>
      <c r="D8" s="232"/>
      <c r="E8" s="233"/>
      <c r="F8" s="88"/>
      <c r="G8" s="101">
        <v>13</v>
      </c>
      <c r="H8" s="100"/>
      <c r="I8" s="99">
        <f>(H8/E6)</f>
        <v>0</v>
      </c>
      <c r="J8" s="110" t="s">
        <v>47</v>
      </c>
      <c r="K8" s="83"/>
      <c r="L8" s="133"/>
      <c r="M8" s="132"/>
      <c r="N8" s="132"/>
      <c r="O8" s="131"/>
      <c r="P8" s="116"/>
      <c r="Q8" s="130"/>
      <c r="R8" s="112"/>
    </row>
    <row r="9" spans="1:23" ht="19.5" customHeight="1" thickTop="1" thickBot="1" x14ac:dyDescent="0.25">
      <c r="D9" s="129"/>
      <c r="E9" s="129"/>
      <c r="F9" s="88"/>
      <c r="G9" s="101">
        <v>12</v>
      </c>
      <c r="H9" s="100"/>
      <c r="I9" s="99">
        <f>(H9/E6)</f>
        <v>0</v>
      </c>
      <c r="J9" s="110" t="s">
        <v>46</v>
      </c>
      <c r="K9" s="83"/>
      <c r="L9" s="234" t="s">
        <v>45</v>
      </c>
      <c r="M9" s="235"/>
      <c r="N9" s="235"/>
      <c r="O9" s="236"/>
      <c r="P9" s="116"/>
      <c r="Q9" s="112"/>
      <c r="R9" s="112"/>
    </row>
    <row r="10" spans="1:23" ht="20" customHeight="1" thickTop="1" x14ac:dyDescent="0.2">
      <c r="A10" s="237" t="s">
        <v>44</v>
      </c>
      <c r="B10" s="238"/>
      <c r="C10" s="239"/>
      <c r="F10" s="88"/>
      <c r="G10" s="101">
        <v>11</v>
      </c>
      <c r="H10" s="100">
        <v>167</v>
      </c>
      <c r="I10" s="99">
        <f>(H10/E6)</f>
        <v>1</v>
      </c>
      <c r="J10" s="110" t="s">
        <v>43</v>
      </c>
      <c r="K10" s="128"/>
      <c r="L10" s="240"/>
      <c r="M10" s="241"/>
      <c r="N10" s="242"/>
      <c r="O10" s="243"/>
      <c r="P10" s="127"/>
      <c r="Q10" s="112"/>
      <c r="R10" s="112"/>
    </row>
    <row r="11" spans="1:23" ht="20" customHeight="1" x14ac:dyDescent="0.2">
      <c r="A11" s="126" t="s">
        <v>42</v>
      </c>
      <c r="B11" s="121" t="s">
        <v>28</v>
      </c>
      <c r="C11" s="125">
        <f>B6*95%</f>
        <v>14.725</v>
      </c>
      <c r="F11" s="88"/>
      <c r="G11" s="101">
        <v>10</v>
      </c>
      <c r="H11" s="100">
        <v>167</v>
      </c>
      <c r="I11" s="99">
        <f>(H11/E6)</f>
        <v>1</v>
      </c>
      <c r="J11" s="110" t="s">
        <v>41</v>
      </c>
      <c r="K11" s="83"/>
      <c r="L11" s="202"/>
      <c r="M11" s="203"/>
      <c r="N11" s="203"/>
      <c r="O11" s="204"/>
      <c r="P11" s="78"/>
      <c r="Q11" s="112"/>
      <c r="R11" s="112"/>
    </row>
    <row r="12" spans="1:23" ht="20" customHeight="1" thickBot="1" x14ac:dyDescent="0.25">
      <c r="A12" s="93" t="s">
        <v>40</v>
      </c>
      <c r="B12" s="124" t="s">
        <v>39</v>
      </c>
      <c r="C12" s="123">
        <f>C11*3.5</f>
        <v>51.537500000000001</v>
      </c>
      <c r="F12" s="88"/>
      <c r="G12" s="101">
        <v>9</v>
      </c>
      <c r="H12" s="100">
        <v>157</v>
      </c>
      <c r="I12" s="99">
        <f>(H12/E6)</f>
        <v>0.94011976047904189</v>
      </c>
      <c r="J12" s="110" t="s">
        <v>38</v>
      </c>
      <c r="K12" s="83"/>
      <c r="L12" s="205"/>
      <c r="M12" s="206"/>
      <c r="N12" s="207"/>
      <c r="O12" s="208"/>
      <c r="P12" s="78"/>
      <c r="Q12" s="112"/>
      <c r="R12" s="112"/>
    </row>
    <row r="13" spans="1:23" ht="20" customHeight="1" thickTop="1" thickBot="1" x14ac:dyDescent="0.25">
      <c r="F13" s="88"/>
      <c r="G13" s="101">
        <v>8</v>
      </c>
      <c r="H13" s="100">
        <v>157</v>
      </c>
      <c r="I13" s="99">
        <f>(H13/E6)</f>
        <v>0.94011976047904189</v>
      </c>
      <c r="J13" s="110" t="s">
        <v>37</v>
      </c>
      <c r="K13" s="83"/>
      <c r="L13" s="209"/>
      <c r="M13" s="210"/>
      <c r="N13" s="210"/>
      <c r="O13" s="210"/>
      <c r="P13" s="78"/>
      <c r="Q13" s="112"/>
      <c r="R13" s="112"/>
    </row>
    <row r="14" spans="1:23" ht="20" customHeight="1" thickTop="1" thickBot="1" x14ac:dyDescent="0.25">
      <c r="A14" s="211" t="s">
        <v>36</v>
      </c>
      <c r="B14" s="212"/>
      <c r="C14" s="212"/>
      <c r="D14" s="213"/>
      <c r="E14" s="122"/>
      <c r="F14" s="88"/>
      <c r="G14" s="101">
        <v>7</v>
      </c>
      <c r="H14" s="100">
        <v>143</v>
      </c>
      <c r="I14" s="99">
        <f>(H14/E6)</f>
        <v>0.85628742514970058</v>
      </c>
      <c r="J14" s="110" t="s">
        <v>35</v>
      </c>
      <c r="K14" s="83"/>
      <c r="L14" s="214" t="s">
        <v>34</v>
      </c>
      <c r="M14" s="215"/>
      <c r="N14" s="215"/>
      <c r="O14" s="216"/>
      <c r="P14" s="116"/>
      <c r="Q14" s="112"/>
      <c r="R14" s="112"/>
    </row>
    <row r="15" spans="1:23" ht="20" customHeight="1" x14ac:dyDescent="0.2">
      <c r="A15" s="20"/>
      <c r="B15" s="121" t="s">
        <v>33</v>
      </c>
      <c r="C15" s="121" t="s">
        <v>32</v>
      </c>
      <c r="D15" s="120" t="s">
        <v>31</v>
      </c>
      <c r="E15" s="89"/>
      <c r="F15" s="88"/>
      <c r="G15" s="101">
        <v>6</v>
      </c>
      <c r="H15" s="100">
        <v>133</v>
      </c>
      <c r="I15" s="99">
        <f>(H15/E6)</f>
        <v>0.79640718562874246</v>
      </c>
      <c r="J15" s="110" t="s">
        <v>30</v>
      </c>
      <c r="K15" s="83"/>
      <c r="L15" s="119"/>
      <c r="M15" s="118"/>
      <c r="N15" s="118"/>
      <c r="O15" s="117"/>
      <c r="P15" s="116"/>
      <c r="Q15" s="112"/>
      <c r="R15" s="112"/>
    </row>
    <row r="16" spans="1:23" ht="20" customHeight="1" x14ac:dyDescent="0.2">
      <c r="A16" s="20"/>
      <c r="B16" s="115" t="s">
        <v>29</v>
      </c>
      <c r="C16" s="114" t="s">
        <v>28</v>
      </c>
      <c r="D16" s="113" t="s">
        <v>27</v>
      </c>
      <c r="E16" s="89"/>
      <c r="F16" s="88"/>
      <c r="G16" s="101">
        <v>5</v>
      </c>
      <c r="H16" s="100">
        <v>122</v>
      </c>
      <c r="I16" s="99">
        <f>(H16/E6)</f>
        <v>0.73053892215568861</v>
      </c>
      <c r="J16" s="110" t="s">
        <v>26</v>
      </c>
      <c r="K16" s="83"/>
      <c r="L16" s="109"/>
      <c r="M16" s="108"/>
      <c r="N16" s="108"/>
      <c r="O16" s="107"/>
      <c r="P16" s="78"/>
      <c r="Q16" s="112"/>
      <c r="R16" s="112"/>
    </row>
    <row r="17" spans="1:20" ht="20" customHeight="1" x14ac:dyDescent="0.2">
      <c r="A17" s="105" t="s">
        <v>25</v>
      </c>
      <c r="B17" s="104">
        <f>(1/24/(C11)*2)</f>
        <v>5.6593095642331632E-3</v>
      </c>
      <c r="C17" s="103">
        <f>IF(B17,3600*2/(HOUR(B17)*3600+MINUTE(B17)*60+SECOND(B17)),TEXT(,""))</f>
        <v>14.723926380368098</v>
      </c>
      <c r="D17" s="102" t="str">
        <f>IF(B17,TEXT(B17/2,"mm:ss"),TEXT(,""))</f>
        <v>04:04</v>
      </c>
      <c r="E17" s="89"/>
      <c r="F17" s="88"/>
      <c r="G17" s="101">
        <v>4</v>
      </c>
      <c r="H17" s="100">
        <v>122</v>
      </c>
      <c r="I17" s="99">
        <f>(H17/E6)</f>
        <v>0.73053892215568861</v>
      </c>
      <c r="J17" s="110" t="s">
        <v>24</v>
      </c>
      <c r="K17" s="83"/>
      <c r="L17" s="109"/>
      <c r="M17" s="108"/>
      <c r="N17" s="108"/>
      <c r="O17" s="107"/>
      <c r="P17" s="64"/>
      <c r="Q17" s="106"/>
      <c r="R17" s="106"/>
    </row>
    <row r="18" spans="1:20" ht="20" customHeight="1" x14ac:dyDescent="0.2">
      <c r="A18" s="105" t="s">
        <v>23</v>
      </c>
      <c r="B18" s="104" t="str">
        <f>IF(B17,TEXT(B17*5.6,"h:mm:ss"),TEXT(,""))</f>
        <v>0:45:38</v>
      </c>
      <c r="C18" s="103">
        <f>IF(B17,3600*10/(HOUR(B18)*3600+MINUTE(B18)*60+SECOND(B18)),TEXT(,""))</f>
        <v>13.148283418553689</v>
      </c>
      <c r="D18" s="102" t="str">
        <f>IF(B17,TEXT(B18/10,"mm:ss"),TEXT(,""))</f>
        <v>04:34</v>
      </c>
      <c r="E18" s="89"/>
      <c r="F18" s="88"/>
      <c r="G18" s="101">
        <v>3</v>
      </c>
      <c r="H18" s="111">
        <v>116</v>
      </c>
      <c r="I18" s="99">
        <f>(H18/E6)</f>
        <v>0.69461077844311381</v>
      </c>
      <c r="J18" s="110" t="s">
        <v>22</v>
      </c>
      <c r="K18" s="83"/>
      <c r="L18" s="109"/>
      <c r="M18" s="108"/>
      <c r="N18" s="108"/>
      <c r="O18" s="107"/>
      <c r="P18" s="64"/>
      <c r="Q18" s="106"/>
      <c r="R18" s="106"/>
    </row>
    <row r="19" spans="1:20" ht="19.5" customHeight="1" x14ac:dyDescent="0.2">
      <c r="A19" s="105" t="s">
        <v>8</v>
      </c>
      <c r="B19" s="104" t="str">
        <f>IF(B17,TEXT(1/24*21/C19, "h:mm:ss"),TEXT(,""))</f>
        <v>1:44:35</v>
      </c>
      <c r="C19" s="103">
        <f>IF(B17,C18-1.1,TEXT(,""))</f>
        <v>12.048283418553689</v>
      </c>
      <c r="D19" s="102" t="str">
        <f>IF(B17,TEXT(B19/21,"mm:ss"),TEXT(,""))</f>
        <v>04:59</v>
      </c>
      <c r="E19" s="89"/>
      <c r="F19" s="88"/>
      <c r="G19" s="101">
        <v>2</v>
      </c>
      <c r="H19" s="100">
        <v>96</v>
      </c>
      <c r="I19" s="99">
        <f>(H19/E6)</f>
        <v>0.57485029940119758</v>
      </c>
      <c r="J19" s="98" t="s">
        <v>21</v>
      </c>
      <c r="K19" s="83"/>
      <c r="L19" s="97"/>
      <c r="M19" s="96"/>
      <c r="N19" s="95"/>
      <c r="O19" s="94"/>
      <c r="P19" s="78"/>
    </row>
    <row r="20" spans="1:20" ht="20.25" customHeight="1" thickBot="1" x14ac:dyDescent="0.25">
      <c r="A20" s="93" t="s">
        <v>6</v>
      </c>
      <c r="B20" s="92" t="str">
        <f>IF(B17,TEXT(1/24*42.195/C20, "h:mm:ss"),TEXT(,""))</f>
        <v>3:51:15</v>
      </c>
      <c r="C20" s="91">
        <f>IF(B17,C19-1.1,TEXT(,""))</f>
        <v>10.948283418553689</v>
      </c>
      <c r="D20" s="90" t="str">
        <f>IF(B17,TEXT(B20/42.195,"mm:ss"),TEXT(,""))</f>
        <v>05:29</v>
      </c>
      <c r="E20" s="89"/>
      <c r="F20" s="88"/>
      <c r="G20" s="87">
        <v>1</v>
      </c>
      <c r="H20" s="86">
        <v>90</v>
      </c>
      <c r="I20" s="85">
        <f>(H20/E6)</f>
        <v>0.53892215568862278</v>
      </c>
      <c r="J20" s="84" t="s">
        <v>20</v>
      </c>
      <c r="K20" s="83"/>
      <c r="L20" s="82"/>
      <c r="M20" s="81"/>
      <c r="N20" s="80"/>
      <c r="O20" s="79"/>
      <c r="P20" s="78"/>
    </row>
    <row r="21" spans="1:20" ht="14.25" customHeight="1" thickTop="1" thickBot="1" x14ac:dyDescent="0.25">
      <c r="A21" s="77"/>
      <c r="B21" s="76"/>
      <c r="C21" s="75"/>
      <c r="D21" s="75"/>
      <c r="E21" s="74"/>
      <c r="F21" s="73"/>
      <c r="G21" s="72"/>
      <c r="H21" s="72"/>
      <c r="I21" s="71"/>
      <c r="J21" s="70"/>
      <c r="K21" s="69"/>
      <c r="L21" s="68"/>
      <c r="M21" s="67"/>
      <c r="N21" s="66"/>
      <c r="O21" s="65"/>
      <c r="P21" s="64"/>
    </row>
    <row r="22" spans="1:20" ht="12.75" customHeight="1" thickBot="1" x14ac:dyDescent="0.2">
      <c r="A22" s="61"/>
      <c r="B22" s="61"/>
      <c r="C22" s="61"/>
      <c r="D22" s="61"/>
      <c r="E22" s="61"/>
      <c r="F22" s="63"/>
      <c r="G22" s="61"/>
      <c r="H22" s="61"/>
      <c r="I22" s="63"/>
      <c r="J22" s="62"/>
      <c r="K22" s="61"/>
      <c r="L22" s="61"/>
    </row>
    <row r="23" spans="1:20" ht="18.75" customHeight="1" thickTop="1" x14ac:dyDescent="0.2">
      <c r="A23" s="217" t="s">
        <v>19</v>
      </c>
      <c r="B23" s="218"/>
      <c r="C23" s="218"/>
      <c r="D23" s="218"/>
      <c r="E23" s="219"/>
      <c r="F23" s="44"/>
      <c r="G23" s="220" t="s">
        <v>18</v>
      </c>
      <c r="H23" s="221"/>
      <c r="I23" s="221"/>
      <c r="J23" s="224" t="s">
        <v>17</v>
      </c>
      <c r="K23" s="225"/>
      <c r="L23" s="224" t="s">
        <v>16</v>
      </c>
      <c r="M23" s="225"/>
      <c r="N23" s="224" t="s">
        <v>15</v>
      </c>
      <c r="O23" s="226"/>
      <c r="R23" s="192"/>
      <c r="S23" s="193"/>
      <c r="T23" s="193"/>
    </row>
    <row r="24" spans="1:20" ht="27" customHeight="1" x14ac:dyDescent="0.15">
      <c r="A24" s="60" t="str">
        <f>B2</f>
        <v>BOULANGER</v>
      </c>
      <c r="B24" s="194" t="str">
        <f>B3</f>
        <v>Bruno</v>
      </c>
      <c r="C24" s="195"/>
      <c r="D24" s="194"/>
      <c r="E24" s="196"/>
      <c r="F24" s="59"/>
      <c r="G24" s="222"/>
      <c r="H24" s="223"/>
      <c r="I24" s="223"/>
      <c r="J24" s="58" t="s">
        <v>14</v>
      </c>
      <c r="K24" s="58" t="s">
        <v>13</v>
      </c>
      <c r="L24" s="58" t="s">
        <v>14</v>
      </c>
      <c r="M24" s="58" t="s">
        <v>13</v>
      </c>
      <c r="N24" s="58" t="s">
        <v>14</v>
      </c>
      <c r="O24" s="57" t="s">
        <v>13</v>
      </c>
      <c r="R24" s="192"/>
      <c r="S24" s="197"/>
      <c r="T24" s="56"/>
    </row>
    <row r="25" spans="1:20" ht="20" customHeight="1" x14ac:dyDescent="0.2">
      <c r="A25" s="53" t="s">
        <v>4</v>
      </c>
      <c r="B25" s="52">
        <v>0.6</v>
      </c>
      <c r="C25" s="52">
        <v>0.7</v>
      </c>
      <c r="D25" s="52">
        <v>0.8</v>
      </c>
      <c r="E25" s="51"/>
      <c r="F25" s="44"/>
      <c r="G25" s="183" t="s">
        <v>12</v>
      </c>
      <c r="H25" s="184"/>
      <c r="I25" s="185"/>
      <c r="J25" s="198">
        <f>C11</f>
        <v>14.725</v>
      </c>
      <c r="K25" s="199"/>
      <c r="L25" s="200">
        <f>1/24/$J25</f>
        <v>2.8296547821165816E-3</v>
      </c>
      <c r="M25" s="199"/>
      <c r="N25" s="200">
        <f>$L25/10</f>
        <v>2.8296547821165814E-4</v>
      </c>
      <c r="O25" s="201"/>
      <c r="R25" s="177"/>
      <c r="S25" s="177"/>
      <c r="T25" s="50"/>
    </row>
    <row r="26" spans="1:20" ht="20" customHeight="1" thickBot="1" x14ac:dyDescent="0.25">
      <c r="A26" s="49" t="s">
        <v>11</v>
      </c>
      <c r="B26" s="48">
        <f>E6*B25</f>
        <v>100.2</v>
      </c>
      <c r="C26" s="48">
        <f>E6*C25</f>
        <v>116.89999999999999</v>
      </c>
      <c r="D26" s="48">
        <f>E6*D25</f>
        <v>133.6</v>
      </c>
      <c r="E26" s="47"/>
      <c r="F26" s="44"/>
      <c r="G26" s="183" t="s">
        <v>10</v>
      </c>
      <c r="H26" s="184"/>
      <c r="I26" s="185"/>
      <c r="J26" s="43">
        <f>C11*85%</f>
        <v>12.516249999999999</v>
      </c>
      <c r="K26" s="43">
        <f>C11*92%</f>
        <v>13.547000000000001</v>
      </c>
      <c r="L26" s="42">
        <f>1/24/$J26</f>
        <v>3.3290056260195078E-3</v>
      </c>
      <c r="M26" s="42">
        <f>1/24/$K26</f>
        <v>3.0757117196919363E-3</v>
      </c>
      <c r="N26" s="42">
        <f>$L26/10</f>
        <v>3.3290056260195077E-4</v>
      </c>
      <c r="O26" s="41">
        <f>$M26/10</f>
        <v>3.0757117196919363E-4</v>
      </c>
      <c r="R26" s="177"/>
      <c r="S26" s="177"/>
      <c r="T26" s="27"/>
    </row>
    <row r="27" spans="1:20" ht="20" customHeight="1" x14ac:dyDescent="0.2">
      <c r="A27" s="46" t="s">
        <v>9</v>
      </c>
      <c r="B27" s="45">
        <v>0.8</v>
      </c>
      <c r="C27" s="45">
        <v>0.85</v>
      </c>
      <c r="D27" s="45">
        <v>0.9</v>
      </c>
      <c r="E27" s="31"/>
      <c r="F27" s="44"/>
      <c r="G27" s="186" t="s">
        <v>8</v>
      </c>
      <c r="H27" s="187"/>
      <c r="I27" s="188"/>
      <c r="J27" s="43">
        <f>C11*80%</f>
        <v>11.780000000000001</v>
      </c>
      <c r="K27" s="43">
        <f>C11*85%</f>
        <v>12.516249999999999</v>
      </c>
      <c r="L27" s="42">
        <f>1/24/$J27</f>
        <v>3.5370684776457268E-3</v>
      </c>
      <c r="M27" s="42">
        <f>1/24/$K27</f>
        <v>3.3290056260195078E-3</v>
      </c>
      <c r="N27" s="42">
        <f>$L27/10</f>
        <v>3.537068477645727E-4</v>
      </c>
      <c r="O27" s="41">
        <f>$M27/10</f>
        <v>3.3290056260195077E-4</v>
      </c>
      <c r="R27" s="177"/>
      <c r="S27" s="177"/>
      <c r="T27" s="27"/>
    </row>
    <row r="28" spans="1:20" ht="20" customHeight="1" thickBot="1" x14ac:dyDescent="0.25">
      <c r="A28" s="40" t="s">
        <v>7</v>
      </c>
      <c r="B28" s="39">
        <f>E6*B27</f>
        <v>133.6</v>
      </c>
      <c r="C28" s="39">
        <f>E6*C27</f>
        <v>141.94999999999999</v>
      </c>
      <c r="D28" s="39">
        <f>E6*D27</f>
        <v>150.30000000000001</v>
      </c>
      <c r="E28" s="31"/>
      <c r="F28" s="38"/>
      <c r="G28" s="189" t="s">
        <v>6</v>
      </c>
      <c r="H28" s="190"/>
      <c r="I28" s="191"/>
      <c r="J28" s="37">
        <f>C11*72%</f>
        <v>10.601999999999999</v>
      </c>
      <c r="K28" s="37">
        <f>C11*80%</f>
        <v>11.780000000000001</v>
      </c>
      <c r="L28" s="36">
        <f>1/24/$J28</f>
        <v>3.9300760862730306E-3</v>
      </c>
      <c r="M28" s="36">
        <f>1/24/$K28</f>
        <v>3.5370684776457268E-3</v>
      </c>
      <c r="N28" s="35">
        <f>$L28/10</f>
        <v>3.9300760862730308E-4</v>
      </c>
      <c r="O28" s="34">
        <f>$M28/10</f>
        <v>3.537068477645727E-4</v>
      </c>
      <c r="R28" s="177"/>
      <c r="S28" s="177"/>
      <c r="T28" s="27"/>
    </row>
    <row r="29" spans="1:20" ht="20" customHeight="1" thickTop="1" x14ac:dyDescent="0.2">
      <c r="A29" s="33" t="s">
        <v>5</v>
      </c>
      <c r="B29" s="32">
        <v>0.9</v>
      </c>
      <c r="C29" s="32">
        <v>0.95</v>
      </c>
      <c r="D29" s="32">
        <v>1</v>
      </c>
      <c r="E29" s="31"/>
      <c r="F29" s="55"/>
      <c r="G29" s="170" t="s">
        <v>4</v>
      </c>
      <c r="H29" s="171"/>
      <c r="I29" s="172"/>
      <c r="J29" s="173" t="s">
        <v>3</v>
      </c>
      <c r="K29" s="174"/>
      <c r="L29" s="174"/>
      <c r="M29" s="174"/>
      <c r="N29" s="29"/>
      <c r="O29" s="28"/>
      <c r="P29" s="20"/>
      <c r="R29" s="177"/>
      <c r="S29" s="177"/>
      <c r="T29" s="27"/>
    </row>
    <row r="30" spans="1:20" ht="20" customHeight="1" thickBot="1" x14ac:dyDescent="0.25">
      <c r="A30" s="26" t="s">
        <v>2</v>
      </c>
      <c r="B30" s="25">
        <f>E6*B29</f>
        <v>150.30000000000001</v>
      </c>
      <c r="C30" s="25">
        <f>E6*C29</f>
        <v>158.65</v>
      </c>
      <c r="D30" s="25">
        <f>E6*D29</f>
        <v>167</v>
      </c>
      <c r="E30" s="24"/>
      <c r="F30" s="23"/>
      <c r="G30" s="170"/>
      <c r="H30" s="171"/>
      <c r="I30" s="172"/>
      <c r="J30" s="175"/>
      <c r="K30" s="176"/>
      <c r="L30" s="176"/>
      <c r="M30" s="176"/>
      <c r="N30" s="22"/>
      <c r="O30" s="21"/>
      <c r="P30" s="20"/>
      <c r="R30" s="178"/>
      <c r="S30" s="178"/>
      <c r="T30" s="19"/>
    </row>
    <row r="31" spans="1:20" ht="20" customHeight="1" thickTop="1" x14ac:dyDescent="0.2">
      <c r="A31" s="179" t="s">
        <v>1</v>
      </c>
      <c r="B31" s="180"/>
      <c r="C31" s="13"/>
      <c r="D31" s="6"/>
      <c r="E31" s="6"/>
      <c r="F31" s="8"/>
      <c r="G31" s="18"/>
      <c r="H31" s="18"/>
      <c r="I31" s="17"/>
      <c r="J31" s="181" t="s">
        <v>0</v>
      </c>
      <c r="K31" s="182"/>
      <c r="L31" s="182"/>
      <c r="M31" s="182"/>
      <c r="N31" s="182"/>
      <c r="O31" s="182"/>
      <c r="R31" s="16"/>
      <c r="S31" s="16"/>
      <c r="T31" s="16"/>
    </row>
    <row r="32" spans="1:20" ht="20" customHeight="1" x14ac:dyDescent="0.15">
      <c r="A32" s="15">
        <f ca="1">IF(D1,D1,TODAY())</f>
        <v>44688</v>
      </c>
      <c r="B32" s="13"/>
      <c r="C32" s="13"/>
      <c r="D32" s="6"/>
      <c r="E32" s="6"/>
      <c r="F32" s="8"/>
      <c r="G32" s="6"/>
      <c r="H32" s="6"/>
      <c r="I32" s="11"/>
      <c r="J32" s="10"/>
      <c r="K32" s="10"/>
      <c r="L32" s="9"/>
      <c r="M32" s="6"/>
      <c r="N32" s="6"/>
      <c r="O32" s="5"/>
    </row>
    <row r="33" spans="1:15" ht="20" customHeight="1" x14ac:dyDescent="0.2">
      <c r="A33" s="15">
        <f ca="1">IF(B5,B5,TODAY())</f>
        <v>21886</v>
      </c>
      <c r="B33" s="13"/>
      <c r="C33" s="13"/>
      <c r="D33" s="6"/>
      <c r="E33" s="6"/>
      <c r="F33" s="8"/>
      <c r="G33" s="6"/>
      <c r="H33" s="6"/>
      <c r="I33" s="11"/>
      <c r="J33" s="14"/>
      <c r="K33" s="10"/>
      <c r="L33" s="9"/>
      <c r="M33" s="6"/>
      <c r="N33" s="6"/>
      <c r="O33" s="5"/>
    </row>
    <row r="34" spans="1:15" ht="20" customHeight="1" x14ac:dyDescent="0.2">
      <c r="A34" s="13"/>
      <c r="B34" s="13"/>
      <c r="C34" s="13"/>
      <c r="D34" s="6"/>
      <c r="E34" s="6"/>
      <c r="F34" s="8"/>
      <c r="G34" s="6"/>
      <c r="H34" s="6"/>
      <c r="I34" s="11"/>
      <c r="J34" s="14"/>
      <c r="K34" s="10"/>
      <c r="L34" s="9"/>
      <c r="M34" s="6"/>
      <c r="N34" s="6"/>
      <c r="O34" s="5"/>
    </row>
    <row r="35" spans="1:15" ht="20" customHeight="1" x14ac:dyDescent="0.2">
      <c r="A35" s="13"/>
      <c r="B35" s="13"/>
      <c r="C35" s="13"/>
      <c r="D35" s="6"/>
      <c r="E35" s="6"/>
      <c r="F35" s="8"/>
      <c r="G35" s="6"/>
      <c r="H35" s="6"/>
      <c r="I35" s="11"/>
      <c r="J35" s="14"/>
      <c r="K35" s="10"/>
      <c r="L35" s="9"/>
      <c r="M35" s="6"/>
      <c r="N35" s="6"/>
      <c r="O35" s="5"/>
    </row>
    <row r="36" spans="1:15" ht="20" customHeight="1" x14ac:dyDescent="0.2">
      <c r="A36" s="13"/>
      <c r="B36" s="13"/>
      <c r="C36" s="13"/>
      <c r="D36" s="6"/>
      <c r="E36" s="6"/>
      <c r="F36" s="8"/>
      <c r="G36" s="6"/>
      <c r="H36" s="6"/>
      <c r="I36" s="10"/>
      <c r="J36" s="12"/>
      <c r="K36" s="10"/>
      <c r="L36" s="9"/>
      <c r="M36" s="6"/>
      <c r="N36" s="6"/>
      <c r="O36" s="5"/>
    </row>
    <row r="37" spans="1:15" ht="20" customHeight="1" x14ac:dyDescent="0.2">
      <c r="A37" s="13"/>
      <c r="B37" s="13"/>
      <c r="C37" s="13"/>
      <c r="D37" s="6"/>
      <c r="E37" s="6"/>
      <c r="F37" s="8"/>
      <c r="G37" s="6"/>
      <c r="H37" s="6"/>
      <c r="I37" s="11"/>
      <c r="J37" s="12"/>
      <c r="K37" s="10"/>
      <c r="L37" s="9"/>
      <c r="M37" s="6"/>
      <c r="N37" s="6"/>
      <c r="O37" s="5"/>
    </row>
    <row r="38" spans="1:15" ht="20" customHeight="1" x14ac:dyDescent="0.2">
      <c r="A38" s="13"/>
      <c r="B38" s="13"/>
      <c r="C38" s="13"/>
      <c r="D38" s="6"/>
      <c r="E38" s="6"/>
      <c r="F38" s="8"/>
      <c r="G38" s="6"/>
      <c r="H38" s="6"/>
      <c r="I38" s="11"/>
      <c r="J38" s="12"/>
      <c r="K38" s="10"/>
      <c r="L38" s="9"/>
      <c r="M38" s="6"/>
      <c r="N38" s="6"/>
      <c r="O38" s="5"/>
    </row>
    <row r="39" spans="1:15" ht="20" customHeight="1" x14ac:dyDescent="0.2">
      <c r="A39" s="6"/>
      <c r="B39" s="6"/>
      <c r="C39" s="6"/>
      <c r="D39" s="6"/>
      <c r="E39" s="6"/>
      <c r="F39" s="8"/>
      <c r="G39" s="6"/>
      <c r="H39" s="6"/>
      <c r="I39" s="11"/>
      <c r="J39" s="12"/>
      <c r="K39" s="10"/>
      <c r="L39" s="9"/>
      <c r="M39" s="6"/>
      <c r="N39" s="6"/>
      <c r="O39" s="5"/>
    </row>
    <row r="40" spans="1:15" ht="20" customHeight="1" x14ac:dyDescent="0.2">
      <c r="A40" s="6"/>
      <c r="B40" s="6"/>
      <c r="C40" s="6"/>
      <c r="D40" s="6"/>
      <c r="E40" s="6"/>
      <c r="F40" s="8"/>
      <c r="G40" s="6"/>
      <c r="H40" s="6"/>
      <c r="I40" s="11"/>
      <c r="J40" s="12"/>
      <c r="K40" s="10"/>
      <c r="L40" s="9"/>
      <c r="M40" s="6"/>
      <c r="N40" s="6"/>
      <c r="O40" s="5"/>
    </row>
    <row r="41" spans="1:15" ht="20" customHeight="1" x14ac:dyDescent="0.2">
      <c r="A41" s="6"/>
      <c r="B41" s="6"/>
      <c r="C41" s="6"/>
      <c r="D41" s="6"/>
      <c r="E41" s="6"/>
      <c r="F41" s="8"/>
      <c r="G41" s="6"/>
      <c r="H41" s="6"/>
      <c r="I41" s="11"/>
      <c r="J41" s="12"/>
      <c r="K41" s="10"/>
      <c r="L41" s="9"/>
      <c r="M41" s="6"/>
      <c r="N41" s="6"/>
      <c r="O41" s="5"/>
    </row>
    <row r="42" spans="1:15" ht="20" customHeight="1" x14ac:dyDescent="0.15">
      <c r="A42" s="6"/>
      <c r="B42" s="6"/>
      <c r="C42" s="6"/>
      <c r="D42" s="6"/>
      <c r="E42" s="6"/>
      <c r="F42" s="8"/>
      <c r="G42" s="6"/>
      <c r="H42" s="6"/>
      <c r="I42" s="11"/>
      <c r="J42" s="10"/>
      <c r="K42" s="10"/>
      <c r="L42" s="9"/>
      <c r="M42" s="6"/>
      <c r="N42" s="6"/>
      <c r="O42" s="5"/>
    </row>
    <row r="43" spans="1:15" ht="20" customHeight="1" x14ac:dyDescent="0.15">
      <c r="A43" s="6"/>
      <c r="B43" s="6"/>
      <c r="C43" s="6"/>
      <c r="D43" s="6"/>
      <c r="E43" s="6"/>
      <c r="F43" s="8"/>
      <c r="G43" s="6"/>
      <c r="H43" s="6"/>
      <c r="I43" s="11"/>
      <c r="J43" s="10"/>
      <c r="K43" s="10"/>
      <c r="L43" s="9"/>
      <c r="M43" s="6"/>
      <c r="N43" s="6"/>
      <c r="O43" s="5"/>
    </row>
    <row r="44" spans="1:15" ht="20" customHeight="1" x14ac:dyDescent="0.15">
      <c r="A44" s="6"/>
      <c r="B44" s="6"/>
      <c r="C44" s="6"/>
      <c r="D44" s="6"/>
      <c r="E44" s="6"/>
      <c r="F44" s="8"/>
      <c r="G44" s="6"/>
      <c r="H44" s="6"/>
      <c r="I44" s="11"/>
      <c r="J44" s="10"/>
      <c r="K44" s="10"/>
      <c r="L44" s="9"/>
      <c r="M44" s="6"/>
      <c r="N44" s="6"/>
      <c r="O44" s="5"/>
    </row>
    <row r="45" spans="1:15" ht="20" customHeight="1" x14ac:dyDescent="0.15">
      <c r="A45" s="6"/>
      <c r="B45" s="6"/>
      <c r="C45" s="6"/>
      <c r="D45" s="6"/>
      <c r="E45" s="6"/>
      <c r="F45" s="8"/>
      <c r="G45" s="6"/>
      <c r="H45" s="6"/>
      <c r="I45" s="11"/>
      <c r="J45" s="10"/>
      <c r="K45" s="10"/>
      <c r="L45" s="9"/>
      <c r="M45" s="6"/>
      <c r="N45" s="6"/>
      <c r="O45" s="5"/>
    </row>
    <row r="46" spans="1:15" ht="20" customHeight="1" x14ac:dyDescent="0.15">
      <c r="A46" s="6"/>
      <c r="B46" s="6"/>
      <c r="C46" s="6"/>
      <c r="D46" s="6"/>
      <c r="E46" s="6"/>
      <c r="F46" s="8"/>
      <c r="G46" s="6"/>
      <c r="H46" s="6"/>
      <c r="I46" s="8"/>
      <c r="J46" s="6"/>
      <c r="K46" s="6"/>
      <c r="L46" s="7"/>
      <c r="M46" s="6"/>
      <c r="N46" s="6"/>
      <c r="O46" s="5"/>
    </row>
    <row r="47" spans="1:15" ht="20" customHeight="1" x14ac:dyDescent="0.15">
      <c r="A47" s="6"/>
      <c r="B47" s="6"/>
      <c r="C47" s="6"/>
      <c r="D47" s="6"/>
      <c r="E47" s="6"/>
      <c r="F47" s="8"/>
      <c r="G47" s="6"/>
      <c r="H47" s="6"/>
      <c r="I47" s="8"/>
      <c r="J47" s="6"/>
      <c r="K47" s="6"/>
      <c r="L47" s="7"/>
      <c r="M47" s="6"/>
      <c r="N47" s="6"/>
      <c r="O47" s="5"/>
    </row>
    <row r="48" spans="1:15" ht="20" customHeight="1" x14ac:dyDescent="0.15">
      <c r="A48" s="6"/>
      <c r="B48" s="6"/>
      <c r="C48" s="6"/>
      <c r="D48" s="6"/>
      <c r="E48" s="6"/>
      <c r="F48" s="8"/>
      <c r="G48" s="6"/>
      <c r="H48" s="6"/>
      <c r="I48" s="8"/>
      <c r="J48" s="6"/>
      <c r="K48" s="6"/>
      <c r="L48" s="7"/>
      <c r="M48" s="6"/>
      <c r="N48" s="6"/>
      <c r="O48" s="5"/>
    </row>
    <row r="49" spans="1:15" ht="20" customHeight="1" x14ac:dyDescent="0.15">
      <c r="A49" s="6"/>
      <c r="B49" s="6"/>
      <c r="C49" s="6"/>
      <c r="D49" s="6"/>
      <c r="E49" s="6"/>
      <c r="F49" s="8"/>
      <c r="G49" s="6"/>
      <c r="H49" s="6"/>
      <c r="I49" s="8"/>
      <c r="J49" s="6"/>
      <c r="K49" s="6"/>
      <c r="L49" s="7"/>
      <c r="M49" s="6"/>
      <c r="N49" s="6"/>
      <c r="O49" s="5"/>
    </row>
    <row r="50" spans="1:15" ht="20" customHeight="1" x14ac:dyDescent="0.15">
      <c r="A50" s="6"/>
      <c r="B50" s="6"/>
      <c r="C50" s="6"/>
      <c r="D50" s="6"/>
      <c r="E50" s="6"/>
      <c r="F50" s="8"/>
      <c r="G50" s="6"/>
      <c r="H50" s="6"/>
      <c r="I50" s="8"/>
      <c r="J50" s="6"/>
      <c r="K50" s="6"/>
      <c r="L50" s="7"/>
      <c r="M50" s="6"/>
      <c r="N50" s="6"/>
      <c r="O50" s="5"/>
    </row>
    <row r="51" spans="1:15" ht="20" customHeight="1" x14ac:dyDescent="0.15">
      <c r="A51" s="6"/>
      <c r="B51" s="6"/>
      <c r="C51" s="6"/>
      <c r="D51" s="6"/>
      <c r="E51" s="6"/>
      <c r="F51" s="8"/>
      <c r="G51" s="6"/>
      <c r="H51" s="6"/>
      <c r="I51" s="8"/>
      <c r="J51" s="6"/>
      <c r="K51" s="6"/>
      <c r="L51" s="7"/>
      <c r="M51" s="6"/>
      <c r="N51" s="6"/>
      <c r="O51" s="5"/>
    </row>
    <row r="52" spans="1:15" ht="20" customHeight="1" x14ac:dyDescent="0.15">
      <c r="A52" s="6"/>
      <c r="B52" s="6"/>
      <c r="C52" s="6"/>
      <c r="D52" s="6"/>
      <c r="E52" s="6"/>
      <c r="F52" s="8"/>
      <c r="G52" s="6"/>
      <c r="H52" s="6"/>
      <c r="I52" s="8"/>
      <c r="J52" s="6"/>
      <c r="K52" s="6"/>
      <c r="L52" s="7"/>
      <c r="M52" s="6"/>
      <c r="N52" s="6"/>
      <c r="O52" s="5"/>
    </row>
    <row r="53" spans="1:15" ht="20" customHeight="1" x14ac:dyDescent="0.15">
      <c r="A53" s="6"/>
      <c r="B53" s="6"/>
      <c r="C53" s="6"/>
      <c r="D53" s="6"/>
      <c r="E53" s="6"/>
      <c r="F53" s="8"/>
      <c r="G53" s="6"/>
      <c r="H53" s="6"/>
      <c r="I53" s="8"/>
      <c r="J53" s="6"/>
      <c r="K53" s="6"/>
      <c r="L53" s="7"/>
      <c r="M53" s="6"/>
      <c r="N53" s="6"/>
      <c r="O53" s="5"/>
    </row>
    <row r="54" spans="1:15" ht="20" customHeight="1" x14ac:dyDescent="0.15">
      <c r="A54" s="6"/>
      <c r="B54" s="6"/>
      <c r="C54" s="6"/>
      <c r="D54" s="6"/>
      <c r="E54" s="6"/>
      <c r="F54" s="8"/>
      <c r="G54" s="6"/>
      <c r="H54" s="6"/>
      <c r="I54" s="8"/>
      <c r="J54" s="6"/>
      <c r="K54" s="6"/>
      <c r="L54" s="7"/>
      <c r="M54" s="6"/>
      <c r="N54" s="6"/>
      <c r="O54" s="5"/>
    </row>
    <row r="55" spans="1:15" ht="20" customHeight="1" x14ac:dyDescent="0.15">
      <c r="A55" s="6"/>
      <c r="B55" s="6"/>
      <c r="C55" s="6"/>
      <c r="D55" s="6"/>
      <c r="E55" s="6"/>
      <c r="F55" s="8"/>
      <c r="G55" s="6"/>
      <c r="H55" s="6"/>
      <c r="I55" s="8"/>
      <c r="J55" s="6"/>
      <c r="K55" s="6"/>
      <c r="L55" s="7"/>
      <c r="M55" s="6"/>
      <c r="N55" s="6"/>
      <c r="O55" s="5"/>
    </row>
    <row r="56" spans="1:15" ht="20" customHeight="1" x14ac:dyDescent="0.15">
      <c r="A56" s="6"/>
      <c r="B56" s="6"/>
      <c r="C56" s="6"/>
      <c r="D56" s="6"/>
      <c r="E56" s="6"/>
      <c r="F56" s="8"/>
      <c r="G56" s="6"/>
      <c r="H56" s="6"/>
      <c r="I56" s="8"/>
      <c r="J56" s="6"/>
      <c r="K56" s="6"/>
      <c r="L56" s="7"/>
      <c r="M56" s="6"/>
      <c r="N56" s="6"/>
      <c r="O56" s="5"/>
    </row>
    <row r="57" spans="1:15" ht="20" customHeight="1" x14ac:dyDescent="0.15">
      <c r="A57" s="6"/>
      <c r="B57" s="6"/>
      <c r="C57" s="6"/>
      <c r="D57" s="6"/>
      <c r="E57" s="6"/>
      <c r="F57" s="8"/>
      <c r="G57" s="6"/>
      <c r="H57" s="6"/>
      <c r="I57" s="8"/>
      <c r="J57" s="6"/>
      <c r="K57" s="6"/>
      <c r="L57" s="7"/>
      <c r="M57" s="6"/>
      <c r="N57" s="6"/>
      <c r="O57" s="5"/>
    </row>
    <row r="58" spans="1:15" ht="20" customHeight="1" x14ac:dyDescent="0.15">
      <c r="A58" s="6"/>
      <c r="B58" s="6"/>
      <c r="C58" s="6"/>
      <c r="D58" s="6"/>
      <c r="E58" s="6"/>
      <c r="F58" s="8"/>
      <c r="G58" s="6"/>
      <c r="H58" s="6"/>
      <c r="I58" s="8"/>
      <c r="J58" s="6"/>
      <c r="K58" s="6"/>
      <c r="L58" s="7"/>
      <c r="M58" s="6"/>
      <c r="N58" s="6"/>
      <c r="O58" s="5"/>
    </row>
    <row r="59" spans="1:15" ht="20" customHeight="1" x14ac:dyDescent="0.15">
      <c r="A59" s="6"/>
      <c r="B59" s="6"/>
      <c r="C59" s="6"/>
      <c r="D59" s="6"/>
      <c r="E59" s="6"/>
      <c r="F59" s="8"/>
      <c r="G59" s="6"/>
      <c r="H59" s="6"/>
      <c r="I59" s="8"/>
      <c r="J59" s="6"/>
      <c r="K59" s="6"/>
      <c r="L59" s="7"/>
      <c r="M59" s="6"/>
      <c r="N59" s="6"/>
      <c r="O59" s="5"/>
    </row>
    <row r="60" spans="1:15" ht="20" customHeight="1" x14ac:dyDescent="0.15">
      <c r="A60" s="6"/>
      <c r="B60" s="6"/>
      <c r="C60" s="6"/>
      <c r="D60" s="6"/>
      <c r="E60" s="6"/>
      <c r="F60" s="8"/>
      <c r="G60" s="6"/>
      <c r="H60" s="6"/>
      <c r="I60" s="8"/>
      <c r="J60" s="6"/>
      <c r="K60" s="6"/>
      <c r="L60" s="7"/>
      <c r="M60" s="6"/>
      <c r="N60" s="6"/>
      <c r="O60" s="5"/>
    </row>
    <row r="61" spans="1:15" ht="20" customHeight="1" x14ac:dyDescent="0.15">
      <c r="A61" s="6"/>
      <c r="B61" s="6"/>
      <c r="C61" s="6"/>
      <c r="D61" s="6"/>
      <c r="E61" s="6"/>
      <c r="F61" s="8"/>
      <c r="G61" s="6"/>
      <c r="H61" s="6"/>
      <c r="I61" s="8"/>
      <c r="J61" s="6"/>
      <c r="K61" s="6"/>
      <c r="L61" s="7"/>
      <c r="M61" s="6"/>
      <c r="N61" s="6"/>
      <c r="O61" s="5"/>
    </row>
    <row r="62" spans="1:15" ht="20" customHeight="1" x14ac:dyDescent="0.15">
      <c r="A62" s="6"/>
      <c r="B62" s="6"/>
      <c r="C62" s="6"/>
      <c r="D62" s="6"/>
      <c r="E62" s="6"/>
      <c r="F62" s="8"/>
      <c r="G62" s="6"/>
      <c r="H62" s="6"/>
      <c r="I62" s="8"/>
      <c r="J62" s="6"/>
      <c r="K62" s="6"/>
      <c r="L62" s="7"/>
      <c r="M62" s="6"/>
      <c r="N62" s="6"/>
      <c r="O62" s="5"/>
    </row>
    <row r="63" spans="1:15" ht="20" customHeight="1" x14ac:dyDescent="0.15">
      <c r="A63" s="6"/>
      <c r="B63" s="6"/>
      <c r="C63" s="6"/>
      <c r="D63" s="6"/>
      <c r="E63" s="6"/>
      <c r="F63" s="8"/>
      <c r="G63" s="6"/>
      <c r="H63" s="6"/>
      <c r="I63" s="8"/>
      <c r="J63" s="6"/>
      <c r="K63" s="6"/>
      <c r="L63" s="7"/>
      <c r="M63" s="6"/>
      <c r="N63" s="6"/>
      <c r="O63" s="5"/>
    </row>
    <row r="64" spans="1:15" ht="20" customHeight="1" x14ac:dyDescent="0.15">
      <c r="A64" s="6"/>
      <c r="B64" s="6"/>
      <c r="C64" s="6"/>
      <c r="D64" s="6"/>
      <c r="E64" s="6"/>
      <c r="F64" s="8"/>
      <c r="G64" s="6"/>
      <c r="H64" s="6"/>
      <c r="I64" s="8"/>
      <c r="J64" s="6"/>
      <c r="K64" s="6"/>
      <c r="L64" s="7"/>
      <c r="M64" s="6"/>
      <c r="N64" s="6"/>
      <c r="O64" s="5"/>
    </row>
  </sheetData>
  <dataConsolidate/>
  <mergeCells count="50">
    <mergeCell ref="G29:I30"/>
    <mergeCell ref="J29:M30"/>
    <mergeCell ref="R29:S29"/>
    <mergeCell ref="R30:S30"/>
    <mergeCell ref="A31:B31"/>
    <mergeCell ref="J31:O31"/>
    <mergeCell ref="G26:I26"/>
    <mergeCell ref="R26:S26"/>
    <mergeCell ref="G27:I27"/>
    <mergeCell ref="R27:S27"/>
    <mergeCell ref="G28:I28"/>
    <mergeCell ref="R28:S28"/>
    <mergeCell ref="R23:T23"/>
    <mergeCell ref="B24:C24"/>
    <mergeCell ref="D24:E24"/>
    <mergeCell ref="R24:S24"/>
    <mergeCell ref="G25:I25"/>
    <mergeCell ref="J25:K25"/>
    <mergeCell ref="L25:M25"/>
    <mergeCell ref="N25:O25"/>
    <mergeCell ref="R25:S25"/>
    <mergeCell ref="A23:E23"/>
    <mergeCell ref="G23:I24"/>
    <mergeCell ref="J23:K23"/>
    <mergeCell ref="L23:M23"/>
    <mergeCell ref="N23:O23"/>
    <mergeCell ref="L11:O11"/>
    <mergeCell ref="L12:O12"/>
    <mergeCell ref="L13:O13"/>
    <mergeCell ref="A14:D14"/>
    <mergeCell ref="L14:O14"/>
    <mergeCell ref="D7:E7"/>
    <mergeCell ref="M7:N7"/>
    <mergeCell ref="C8:E8"/>
    <mergeCell ref="L9:O9"/>
    <mergeCell ref="A10:C10"/>
    <mergeCell ref="L10:O10"/>
    <mergeCell ref="M6:N6"/>
    <mergeCell ref="A1:C1"/>
    <mergeCell ref="D1:E1"/>
    <mergeCell ref="G1:I1"/>
    <mergeCell ref="J1:J2"/>
    <mergeCell ref="L1:O1"/>
    <mergeCell ref="B2:E2"/>
    <mergeCell ref="M2:N2"/>
    <mergeCell ref="B3:E3"/>
    <mergeCell ref="M3:N3"/>
    <mergeCell ref="C4:D4"/>
    <mergeCell ref="M4:N4"/>
    <mergeCell ref="M5:N5"/>
  </mergeCells>
  <conditionalFormatting sqref="G11">
    <cfRule type="expression" dxfId="1129" priority="26" stopIfTrue="1">
      <formula>IF($I11&gt;=0.9,TRUE,FALSE)</formula>
    </cfRule>
    <cfRule type="expression" dxfId="1128" priority="27" stopIfTrue="1">
      <formula>IF($I11&lt;0.9,TRUE,FALSE)</formula>
    </cfRule>
  </conditionalFormatting>
  <conditionalFormatting sqref="I3:I20">
    <cfRule type="cellIs" dxfId="1127" priority="21" stopIfTrue="1" operator="equal">
      <formula>0</formula>
    </cfRule>
    <cfRule type="cellIs" dxfId="1126" priority="22" stopIfTrue="1" operator="lessThan">
      <formula>0.6</formula>
    </cfRule>
    <cfRule type="cellIs" dxfId="1125" priority="23" stopIfTrue="1" operator="lessThan">
      <formula>0.8</formula>
    </cfRule>
    <cfRule type="cellIs" dxfId="1124" priority="24" stopIfTrue="1" operator="between">
      <formula>0.8</formula>
      <formula>0.899999999999999</formula>
    </cfRule>
    <cfRule type="cellIs" dxfId="1123" priority="25" stopIfTrue="1" operator="greaterThanOrEqual">
      <formula>0.9</formula>
    </cfRule>
  </conditionalFormatting>
  <conditionalFormatting sqref="H3:H20">
    <cfRule type="expression" dxfId="1122" priority="16" stopIfTrue="1">
      <formula>IF($I3=0,TRUE,FALSE)</formula>
    </cfRule>
    <cfRule type="expression" dxfId="1121" priority="17" stopIfTrue="1">
      <formula>IF($I3&lt;0.6,TRUE,FALSE)</formula>
    </cfRule>
    <cfRule type="expression" dxfId="1120" priority="18" stopIfTrue="1">
      <formula>IF($I3&lt;0.8,TRUE,FALSE)</formula>
    </cfRule>
    <cfRule type="expression" dxfId="1119" priority="19" stopIfTrue="1">
      <formula>IF($I3&lt;0.9,TRUE,FALSE)</formula>
    </cfRule>
    <cfRule type="expression" dxfId="1118" priority="20" stopIfTrue="1">
      <formula>IF($I3&gt;=0.9,TRUE,FALSE)</formula>
    </cfRule>
  </conditionalFormatting>
  <conditionalFormatting sqref="G3:G20">
    <cfRule type="expression" dxfId="1117" priority="11" stopIfTrue="1">
      <formula>IF($I3=0,TRUE,FALSE)</formula>
    </cfRule>
    <cfRule type="expression" dxfId="1116" priority="12" stopIfTrue="1">
      <formula>IF($I3&lt;0.6,TRUE,FALSE)</formula>
    </cfRule>
    <cfRule type="expression" dxfId="1115" priority="13" stopIfTrue="1">
      <formula>IF($I3&lt;0.8,TRUE,FALSE)</formula>
    </cfRule>
    <cfRule type="expression" dxfId="1114" priority="14" stopIfTrue="1">
      <formula>IF($I3&lt;0.9,TRUE,FALSE)</formula>
    </cfRule>
    <cfRule type="expression" dxfId="1113" priority="15" stopIfTrue="1">
      <formula>IF($I3&gt;=0.9,TRUE,FALSE)</formula>
    </cfRule>
  </conditionalFormatting>
  <conditionalFormatting sqref="J14">
    <cfRule type="expression" dxfId="1112" priority="28">
      <formula>IF(12&lt;0.51*C11,TRUE,FALSE)</formula>
    </cfRule>
    <cfRule type="expression" dxfId="1111" priority="29" stopIfTrue="1">
      <formula>IF(12&gt;1.07*C11,TRUE,FALSE)</formula>
    </cfRule>
    <cfRule type="expression" dxfId="1110" priority="30" stopIfTrue="1">
      <formula>IF(12&gt;=0.86*C11,TRUE,FALSE)</formula>
    </cfRule>
    <cfRule type="expression" dxfId="1109" priority="31" stopIfTrue="1">
      <formula>IF(12&lt;0.71*C11,TRUE,FALSE)</formula>
    </cfRule>
    <cfRule type="expression" dxfId="1108" priority="32" stopIfTrue="1">
      <formula>IF(12&lt;0.86*C11,TRUE,FALSE)</formula>
    </cfRule>
  </conditionalFormatting>
  <conditionalFormatting sqref="J19">
    <cfRule type="expression" dxfId="1107" priority="33" stopIfTrue="1">
      <formula>IF(7&gt;1.07*C11,TRUE,FALSE)</formula>
    </cfRule>
    <cfRule type="expression" dxfId="1106" priority="34" stopIfTrue="1">
      <formula>IF(7&gt;=0.86*C11,TRUE,FALSE)</formula>
    </cfRule>
    <cfRule type="expression" dxfId="1105" priority="35" stopIfTrue="1">
      <formula>IF(7&lt;0.51*C11,TRUE,FALSE)</formula>
    </cfRule>
    <cfRule type="expression" dxfId="1104" priority="36" stopIfTrue="1">
      <formula>IF(7&lt;0.71*C11,TRUE,FALSE)</formula>
    </cfRule>
    <cfRule type="expression" dxfId="1103" priority="37" stopIfTrue="1">
      <formula>IF(7&lt;0.86*C11,TRUE,FALSE)</formula>
    </cfRule>
  </conditionalFormatting>
  <conditionalFormatting sqref="J18">
    <cfRule type="expression" dxfId="1102" priority="38" stopIfTrue="1">
      <formula>IF(8&gt;1.07*C11,TRUE,FALSE)</formula>
    </cfRule>
    <cfRule type="expression" dxfId="1101" priority="39" stopIfTrue="1">
      <formula>IF(8&gt;=0.86*C11,TRUE,FALSE)</formula>
    </cfRule>
    <cfRule type="expression" dxfId="1100" priority="40" stopIfTrue="1">
      <formula>IF(8&lt;0.51*C11,TRUE,FALSE)</formula>
    </cfRule>
    <cfRule type="expression" dxfId="1099" priority="41" stopIfTrue="1">
      <formula>IF(8&lt;0.71*C11,TRUE,FALSE)</formula>
    </cfRule>
    <cfRule type="expression" dxfId="1098" priority="42" stopIfTrue="1">
      <formula>IF(8&lt;0.86*C11,TRUE,FALSE)</formula>
    </cfRule>
  </conditionalFormatting>
  <conditionalFormatting sqref="J17">
    <cfRule type="expression" dxfId="1097" priority="43" stopIfTrue="1">
      <formula>IF(9&gt;1.07*C11,TRUE,FALSE)</formula>
    </cfRule>
    <cfRule type="expression" dxfId="1096" priority="44" stopIfTrue="1">
      <formula>IF(9&gt;=0.86*C11,TRUE,FALSE)</formula>
    </cfRule>
    <cfRule type="expression" dxfId="1095" priority="45" stopIfTrue="1">
      <formula>IF(9&lt;0.51*C11,TRUE,FALSE)</formula>
    </cfRule>
    <cfRule type="expression" dxfId="1094" priority="46" stopIfTrue="1">
      <formula>IF(9&lt;0.71*C11,TRUE,FALSE)</formula>
    </cfRule>
    <cfRule type="expression" dxfId="1093" priority="47" stopIfTrue="1">
      <formula>IF(9&lt;0.86*C11,TRUE,FALSE)</formula>
    </cfRule>
  </conditionalFormatting>
  <conditionalFormatting sqref="J16">
    <cfRule type="expression" dxfId="1092" priority="48" stopIfTrue="1">
      <formula>IF(10&gt;1.07*C11,TRUE,FALSE)</formula>
    </cfRule>
    <cfRule type="expression" dxfId="1091" priority="49" stopIfTrue="1">
      <formula>IF(10&gt;=0.86*C11,TRUE,FALSE)</formula>
    </cfRule>
    <cfRule type="expression" dxfId="1090" priority="50" stopIfTrue="1">
      <formula>IF(10&lt;0.51*C11,TRUE,FALSE)</formula>
    </cfRule>
    <cfRule type="expression" dxfId="1089" priority="51" stopIfTrue="1">
      <formula>IF(10&lt;0.73*C11,TRUE,FALSE)</formula>
    </cfRule>
    <cfRule type="expression" dxfId="1088" priority="52" stopIfTrue="1">
      <formula>IF(10&lt;0.86*C11,TRUE,FALSE)</formula>
    </cfRule>
  </conditionalFormatting>
  <conditionalFormatting sqref="J15">
    <cfRule type="expression" dxfId="1087" priority="53" stopIfTrue="1">
      <formula>IF(11&gt;1.07*C11,TRUE,FALSE)</formula>
    </cfRule>
    <cfRule type="expression" dxfId="1086" priority="54" stopIfTrue="1">
      <formula>IF(11&gt;=0.86*C11,TRUE,FALSE)</formula>
    </cfRule>
    <cfRule type="expression" dxfId="1085" priority="55" stopIfTrue="1">
      <formula>IF(11&lt;0.51*C11,TRUE,FALSE)</formula>
    </cfRule>
    <cfRule type="expression" dxfId="1084" priority="56" stopIfTrue="1">
      <formula>IF(11&lt;0.71*C11,TRUE,FALSE)</formula>
    </cfRule>
    <cfRule type="expression" dxfId="1083" priority="57" stopIfTrue="1">
      <formula>IF(11&lt;0.86*C11,TRUE,FALSE)</formula>
    </cfRule>
  </conditionalFormatting>
  <conditionalFormatting sqref="J13">
    <cfRule type="expression" dxfId="1082" priority="58" stopIfTrue="1">
      <formula>IF(13&gt;1.07*C11,TRUE,FALSE)</formula>
    </cfRule>
    <cfRule type="expression" dxfId="1081" priority="59" stopIfTrue="1">
      <formula>IF(13&gt;=0.86*C11,TRUE,FALSE)</formula>
    </cfRule>
    <cfRule type="expression" dxfId="1080" priority="60" stopIfTrue="1">
      <formula>IF(13&lt;0.51*C11,TRUE,FALSE)</formula>
    </cfRule>
    <cfRule type="expression" dxfId="1079" priority="61" stopIfTrue="1">
      <formula>IF(13&lt;0.71*C11,TRUE,FALSE)</formula>
    </cfRule>
    <cfRule type="expression" dxfId="1078" priority="62" stopIfTrue="1">
      <formula>IF(13&lt;0.86*C11,TRUE,FALSE)</formula>
    </cfRule>
  </conditionalFormatting>
  <conditionalFormatting sqref="J12">
    <cfRule type="expression" dxfId="1077" priority="63" stopIfTrue="1">
      <formula>IF(14&gt;1.07*C11,TRUE,FALSE)</formula>
    </cfRule>
    <cfRule type="expression" dxfId="1076" priority="64" stopIfTrue="1">
      <formula>IF(14&gt;=0.86*C11,TRUE,FALSE)</formula>
    </cfRule>
    <cfRule type="expression" dxfId="1075" priority="65" stopIfTrue="1">
      <formula>IF(14&lt;0.51*C11,TRUE,FALSE)</formula>
    </cfRule>
    <cfRule type="expression" dxfId="1074" priority="66" stopIfTrue="1">
      <formula>IF(14&lt;0.71*C11,TRUE,FALSE)</formula>
    </cfRule>
    <cfRule type="expression" dxfId="1073" priority="67" stopIfTrue="1">
      <formula>IF(14&lt;0.86*C11,TRUE,FALSE)</formula>
    </cfRule>
  </conditionalFormatting>
  <conditionalFormatting sqref="J11">
    <cfRule type="expression" dxfId="1072" priority="68" stopIfTrue="1">
      <formula>IF(15&gt;1.07*C11,TRUE,FALSE)</formula>
    </cfRule>
    <cfRule type="expression" dxfId="1071" priority="69" stopIfTrue="1">
      <formula>IF(15&gt;=0.86*C11,TRUE,FALSE)</formula>
    </cfRule>
    <cfRule type="expression" dxfId="1070" priority="70">
      <formula>IF(15&lt;0.51*C11,TRUE,FALSE)</formula>
    </cfRule>
    <cfRule type="expression" dxfId="1069" priority="71" stopIfTrue="1">
      <formula>IF(15&lt;0.71*C11,TRUE,FALSE)</formula>
    </cfRule>
    <cfRule type="expression" dxfId="1068" priority="72" stopIfTrue="1">
      <formula>IF(15&lt;0.86*C11,TRUE,FALSE)</formula>
    </cfRule>
  </conditionalFormatting>
  <conditionalFormatting sqref="J10">
    <cfRule type="expression" dxfId="1067" priority="73">
      <formula>IF(16&lt;0.51*C11,TRUE,FALSE)</formula>
    </cfRule>
    <cfRule type="expression" dxfId="1066" priority="74" stopIfTrue="1">
      <formula>IF(16&gt;1.07*C11,TRUE,FALSE)</formula>
    </cfRule>
    <cfRule type="expression" dxfId="1065" priority="75" stopIfTrue="1">
      <formula>IF(16&gt;=0.86*C11,TRUE,FALSE)</formula>
    </cfRule>
    <cfRule type="expression" dxfId="1064" priority="76" stopIfTrue="1">
      <formula>IF(16&lt;0.71*C11,TRUE,FALSE)</formula>
    </cfRule>
    <cfRule type="expression" dxfId="1063" priority="77" stopIfTrue="1">
      <formula>IF(16&lt;0.86*C11,TRUE,FALSE)</formula>
    </cfRule>
  </conditionalFormatting>
  <conditionalFormatting sqref="J9">
    <cfRule type="expression" dxfId="1062" priority="78">
      <formula>IF(17&lt;0.51*C11,TRUE,FALSE)</formula>
    </cfRule>
    <cfRule type="expression" dxfId="1061" priority="79" stopIfTrue="1">
      <formula>IF(17&gt;1.07*C11,TRUE,FALSE)</formula>
    </cfRule>
    <cfRule type="expression" dxfId="1060" priority="80" stopIfTrue="1">
      <formula>IF(17&lt;0.71*C11,TRUE,FALSE)</formula>
    </cfRule>
    <cfRule type="expression" dxfId="1059" priority="81" stopIfTrue="1">
      <formula>IF(17&lt;0.86*C11,TRUE,FALSE)</formula>
    </cfRule>
    <cfRule type="expression" dxfId="1058" priority="82" stopIfTrue="1">
      <formula>IF(17&gt;=0.86*C11,TRUE,FALSE)</formula>
    </cfRule>
  </conditionalFormatting>
  <conditionalFormatting sqref="J8">
    <cfRule type="expression" dxfId="1057" priority="83" stopIfTrue="1">
      <formula>IF(18&gt;1.07*C11,TRUE,FALSE)</formula>
    </cfRule>
    <cfRule type="expression" dxfId="1056" priority="84" stopIfTrue="1">
      <formula>IF(18&gt;=0.86*C11,TRUE,FALSE)</formula>
    </cfRule>
    <cfRule type="expression" dxfId="1055" priority="85" stopIfTrue="1">
      <formula>IF(18&lt;0.51*C11,TRUE,FALSE)</formula>
    </cfRule>
    <cfRule type="expression" dxfId="1054" priority="86" stopIfTrue="1">
      <formula>IF(18&lt;0.71*C11,TRUE,FALSE)</formula>
    </cfRule>
    <cfRule type="expression" dxfId="1053" priority="87" stopIfTrue="1">
      <formula>IF(18&lt;0.86*C11,TRUE,FALSE)</formula>
    </cfRule>
  </conditionalFormatting>
  <conditionalFormatting sqref="J7">
    <cfRule type="expression" dxfId="1052" priority="88" stopIfTrue="1">
      <formula>IF(19&gt;1.07*C11,TRUE,FALSE)</formula>
    </cfRule>
    <cfRule type="expression" dxfId="1051" priority="89" stopIfTrue="1">
      <formula>IF(19&gt;=0.86*C11,TRUE,FALSE)</formula>
    </cfRule>
    <cfRule type="expression" dxfId="1050" priority="90" stopIfTrue="1">
      <formula>IF(19&lt;0.51*C11,TRUE,FALSE)</formula>
    </cfRule>
    <cfRule type="expression" dxfId="1049" priority="91" stopIfTrue="1">
      <formula>IF(19&lt;0.71*C11,TRUE,FALSE)</formula>
    </cfRule>
    <cfRule type="expression" dxfId="1048" priority="92" stopIfTrue="1">
      <formula>IF(19&lt;0.86*C11,TRUE,FALSE)</formula>
    </cfRule>
  </conditionalFormatting>
  <conditionalFormatting sqref="J6">
    <cfRule type="expression" dxfId="1047" priority="93" stopIfTrue="1">
      <formula>IF(20&gt;1.07*C11,TRUE,FALSE)</formula>
    </cfRule>
    <cfRule type="expression" dxfId="1046" priority="94" stopIfTrue="1">
      <formula>IF(20&gt;=0.86*C11,TRUE,FALSE)</formula>
    </cfRule>
    <cfRule type="expression" dxfId="1045" priority="95" stopIfTrue="1">
      <formula>IF(20&lt;0.71*C11,TRUE,FALSE)</formula>
    </cfRule>
    <cfRule type="expression" dxfId="1044" priority="96" stopIfTrue="1">
      <formula>IF(20&lt;0.86*C11,TRUE,FALSE)</formula>
    </cfRule>
  </conditionalFormatting>
  <conditionalFormatting sqref="J5">
    <cfRule type="expression" dxfId="1043" priority="97" stopIfTrue="1">
      <formula>IF(21&gt;1.07*C11,TRUE,FALSE)</formula>
    </cfRule>
    <cfRule type="expression" dxfId="1042" priority="98" stopIfTrue="1">
      <formula>IF(21&gt;=0.86*C11,TRUE,FALSE)</formula>
    </cfRule>
    <cfRule type="expression" dxfId="1041" priority="99" stopIfTrue="1">
      <formula>IF(21&lt;0.71*C11,TRUE,FALSE)</formula>
    </cfRule>
    <cfRule type="expression" dxfId="1040" priority="100" stopIfTrue="1">
      <formula>IF(21&lt;0.86*C11,TRUE,FALSE)</formula>
    </cfRule>
  </conditionalFormatting>
  <conditionalFormatting sqref="J4">
    <cfRule type="expression" dxfId="1039" priority="101" stopIfTrue="1">
      <formula>IF(22&gt;1.07*C11,TRUE,FALSE)</formula>
    </cfRule>
    <cfRule type="expression" dxfId="1038" priority="102" stopIfTrue="1">
      <formula>IF(22&gt;=0.86*C11,TRUE,FALSE)</formula>
    </cfRule>
    <cfRule type="expression" dxfId="1037" priority="103" stopIfTrue="1">
      <formula>IF(22&lt;0.71*C11,TRUE,FALSE)</formula>
    </cfRule>
    <cfRule type="expression" dxfId="1036" priority="104" stopIfTrue="1">
      <formula>IF(22&lt;0.86*C11,TRUE,FALSE)</formula>
    </cfRule>
  </conditionalFormatting>
  <conditionalFormatting sqref="J3">
    <cfRule type="expression" dxfId="1035" priority="105" stopIfTrue="1">
      <formula>IF(23&gt;1.07*C11,TRUE,FALSE)</formula>
    </cfRule>
    <cfRule type="expression" dxfId="1034" priority="106" stopIfTrue="1">
      <formula>IF(23&gt;=0.86*C11,TRUE,FALSE)</formula>
    </cfRule>
    <cfRule type="expression" dxfId="1033" priority="107" stopIfTrue="1">
      <formula>IF(23&lt;0.71*C11,TRUE,FALSE)</formula>
    </cfRule>
    <cfRule type="expression" dxfId="1032" priority="108" stopIfTrue="1">
      <formula>IF(23&lt;0.86*C11,TRUE,FALSE)</formula>
    </cfRule>
  </conditionalFormatting>
  <conditionalFormatting sqref="J20">
    <cfRule type="expression" dxfId="1031" priority="109" stopIfTrue="1">
      <formula>IF(6&gt;1.07*C11,TRUE,FALSE)</formula>
    </cfRule>
    <cfRule type="expression" dxfId="1030" priority="110" stopIfTrue="1">
      <formula>IF(6&gt;=0.86*C11,TRUE,FALSE)</formula>
    </cfRule>
    <cfRule type="expression" dxfId="1029" priority="111" stopIfTrue="1">
      <formula>IF(6&lt;0.55*C11,TRUE,FALSE)</formula>
    </cfRule>
    <cfRule type="expression" dxfId="1028" priority="112" stopIfTrue="1">
      <formula>IF(6&lt;0.71*C11,TRUE,FALSE)</formula>
    </cfRule>
    <cfRule type="expression" dxfId="1027" priority="113" stopIfTrue="1">
      <formula>IF(6&lt;0.86*C11,TRUE,FALSE)</formula>
    </cfRule>
  </conditionalFormatting>
  <conditionalFormatting sqref="B8">
    <cfRule type="cellIs" dxfId="1026" priority="6" stopIfTrue="1" operator="equal">
      <formula>0</formula>
    </cfRule>
    <cfRule type="cellIs" dxfId="1025" priority="7" stopIfTrue="1" operator="lessThan">
      <formula>18.5</formula>
    </cfRule>
    <cfRule type="cellIs" dxfId="1024" priority="8" stopIfTrue="1" operator="lessThan">
      <formula>25</formula>
    </cfRule>
    <cfRule type="cellIs" dxfId="1023" priority="9" stopIfTrue="1" operator="between">
      <formula>30</formula>
      <formula>0.899999999999999</formula>
    </cfRule>
    <cfRule type="cellIs" dxfId="1022" priority="10" stopIfTrue="1" operator="greaterThanOrEqual">
      <formula>30</formula>
    </cfRule>
  </conditionalFormatting>
  <conditionalFormatting sqref="C8">
    <cfRule type="cellIs" dxfId="1021" priority="1" stopIfTrue="1" operator="equal">
      <formula>0</formula>
    </cfRule>
    <cfRule type="cellIs" dxfId="1020" priority="2" stopIfTrue="1" operator="lessThan">
      <formula>18.5</formula>
    </cfRule>
    <cfRule type="cellIs" dxfId="1019" priority="3" stopIfTrue="1" operator="lessThan">
      <formula>25</formula>
    </cfRule>
    <cfRule type="cellIs" dxfId="1018" priority="4" stopIfTrue="1" operator="between">
      <formula>30</formula>
      <formula>0.899999999999999</formula>
    </cfRule>
    <cfRule type="cellIs" dxfId="1017" priority="5" stopIfTrue="1" operator="greaterThanOrEqual">
      <formula>30</formula>
    </cfRule>
  </conditionalFormatting>
  <dataValidations count="3">
    <dataValidation type="list" showInputMessage="1" showErrorMessage="1" sqref="B4">
      <formula1>"F,M"</formula1>
    </dataValidation>
    <dataValidation showInputMessage="1" showErrorMessage="1" sqref="C6"/>
    <dataValidation type="time" allowBlank="1" showInputMessage="1" showErrorMessage="1" prompt="Indiquer le temps de parcours en h:mm:ss" sqref="B17">
      <formula1>0</formula1>
      <formula2>0.125</formula2>
    </dataValidation>
  </dataValidations>
  <hyperlinks>
    <hyperlink ref="A31" r:id="rId1"/>
  </hyperlinks>
  <printOptions horizontalCentered="1" verticalCentered="1"/>
  <pageMargins left="0.2" right="0.2" top="0.59" bottom="0.2" header="0.51" footer="0.43000000000000005"/>
  <pageSetup paperSize="9" orientation="landscape" horizontalDpi="0" verticalDpi="0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CASTERMAN G.</vt:lpstr>
      <vt:lpstr>GALASTRO F.</vt:lpstr>
      <vt:lpstr>BOMBEECK A.</vt:lpstr>
      <vt:lpstr>REVENCU N.</vt:lpstr>
      <vt:lpstr>DEHAYE A.</vt:lpstr>
      <vt:lpstr>VAN HUFFEL A.</vt:lpstr>
      <vt:lpstr>VANDERVORST M.</vt:lpstr>
      <vt:lpstr>MAGOTTE O.</vt:lpstr>
      <vt:lpstr>BOULANGER B.</vt:lpstr>
      <vt:lpstr>LEPINE J-L.</vt:lpstr>
      <vt:lpstr>TUMMERS P.</vt:lpstr>
      <vt:lpstr>BRAMS H.</vt:lpstr>
      <vt:lpstr>BRAHAM J.</vt:lpstr>
      <vt:lpstr>CLAPUYT Ph.</vt:lpstr>
      <vt:lpstr>DEPREZ A.</vt:lpstr>
      <vt:lpstr>CAVIGAC G.</vt:lpstr>
      <vt:lpstr>PAUWELS S.</vt:lpstr>
      <vt:lpstr>KUYPERS E.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2022-05-09T00:51:53Z</dcterms:created>
  <dcterms:modified xsi:type="dcterms:W3CDTF">2022-05-09T15:03:26Z</dcterms:modified>
</cp:coreProperties>
</file>